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filterPrivacy="1" codeName="Tento_zošit" defaultThemeVersion="124226"/>
  <xr:revisionPtr revIDLastSave="3" documentId="8_{FC4E660F-0B98-47AE-BEDD-B66CA09CB092}" xr6:coauthVersionLast="47" xr6:coauthVersionMax="47" xr10:uidLastSave="{8D17BF3A-7761-495B-9FA6-EF8510A9A5FE}"/>
  <bookViews>
    <workbookView xWindow="-108" yWindow="-108" windowWidth="23256" windowHeight="12576" firstSheet="2" activeTab="6" xr2:uid="{00000000-000D-0000-FFFF-FFFF00000000}"/>
  </bookViews>
  <sheets>
    <sheet name="priklad-1-R" sheetId="34" r:id="rId1"/>
    <sheet name="priklad-3-R" sheetId="49" r:id="rId2"/>
    <sheet name="priklad-4-R" sheetId="50" r:id="rId3"/>
    <sheet name="priklad-5-R" sheetId="55" r:id="rId4"/>
    <sheet name="priklad-6-R" sheetId="53" r:id="rId5"/>
    <sheet name="priklad-7-R" sheetId="56" r:id="rId6"/>
    <sheet name="priklad-8-R" sheetId="58" r:id="rId7"/>
  </sheet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6" i="58" l="1"/>
  <c r="C25" i="58"/>
  <c r="N18" i="58" l="1"/>
  <c r="H18" i="58"/>
  <c r="N29" i="58"/>
  <c r="N28" i="58"/>
  <c r="N27" i="58"/>
  <c r="N26" i="58"/>
  <c r="N25" i="58"/>
  <c r="N24" i="58"/>
  <c r="N23" i="58"/>
  <c r="N17" i="58"/>
  <c r="N16" i="58"/>
  <c r="H29" i="58"/>
  <c r="H28" i="58"/>
  <c r="H27" i="58"/>
  <c r="H26" i="58"/>
  <c r="H25" i="58"/>
  <c r="H24" i="58"/>
  <c r="H23" i="58"/>
  <c r="B24" i="58"/>
  <c r="B25" i="58"/>
  <c r="B26" i="58"/>
  <c r="B27" i="58"/>
  <c r="B28" i="58"/>
  <c r="B23" i="58"/>
  <c r="H16" i="58"/>
  <c r="B17" i="58"/>
  <c r="B18" i="58"/>
  <c r="H17" i="58"/>
  <c r="B16" i="58"/>
  <c r="K71" i="56"/>
  <c r="K67" i="56"/>
  <c r="K63" i="56"/>
  <c r="K59" i="56"/>
  <c r="K55" i="56"/>
  <c r="K11" i="56"/>
  <c r="K51" i="56"/>
  <c r="K50" i="56"/>
  <c r="K49" i="56"/>
  <c r="K48" i="56"/>
  <c r="K47" i="56"/>
  <c r="K46" i="56"/>
  <c r="K45" i="56"/>
  <c r="K44" i="56"/>
  <c r="K43" i="56"/>
  <c r="K42" i="56"/>
  <c r="K41" i="56"/>
  <c r="K38" i="56"/>
  <c r="K37" i="56"/>
  <c r="K33" i="56"/>
  <c r="K29" i="56"/>
  <c r="K25" i="56"/>
  <c r="K21" i="56"/>
  <c r="K20" i="56"/>
  <c r="K16" i="56"/>
  <c r="K12" i="56"/>
  <c r="K7" i="56"/>
  <c r="G8" i="56"/>
  <c r="G9" i="56"/>
  <c r="G10" i="56"/>
  <c r="G11" i="56"/>
  <c r="G12" i="56"/>
  <c r="G13" i="56"/>
  <c r="G14" i="56"/>
  <c r="G15" i="56"/>
  <c r="G16" i="56"/>
  <c r="G17" i="56"/>
  <c r="G18" i="56"/>
  <c r="G19" i="56"/>
  <c r="G20" i="56"/>
  <c r="G21" i="56"/>
  <c r="G22" i="56"/>
  <c r="G23" i="56"/>
  <c r="G24" i="56"/>
  <c r="G25" i="56"/>
  <c r="G26" i="56"/>
  <c r="G27" i="56"/>
  <c r="G28" i="56"/>
  <c r="G29" i="56"/>
  <c r="G30" i="56"/>
  <c r="G31" i="56"/>
  <c r="G32" i="56"/>
  <c r="G33" i="56"/>
  <c r="G34" i="56"/>
  <c r="G35" i="56"/>
  <c r="G36" i="56"/>
  <c r="G37" i="56"/>
  <c r="G38" i="56"/>
  <c r="G39" i="56"/>
  <c r="G40" i="56"/>
  <c r="G41" i="56"/>
  <c r="G42" i="56"/>
  <c r="G43" i="56"/>
  <c r="G44" i="56"/>
  <c r="G45" i="56"/>
  <c r="G46" i="56"/>
  <c r="G47" i="56"/>
  <c r="G48" i="56"/>
  <c r="G49" i="56"/>
  <c r="G50" i="56"/>
  <c r="G51" i="56"/>
  <c r="G52" i="56"/>
  <c r="G53" i="56"/>
  <c r="G54" i="56"/>
  <c r="G55" i="56"/>
  <c r="G56" i="56"/>
  <c r="G57" i="56"/>
  <c r="G58" i="56"/>
  <c r="G59" i="56"/>
  <c r="G60" i="56"/>
  <c r="G61" i="56"/>
  <c r="G62" i="56"/>
  <c r="G63" i="56"/>
  <c r="G64" i="56"/>
  <c r="G65" i="56"/>
  <c r="G66" i="56"/>
  <c r="G67" i="56"/>
  <c r="G68" i="56"/>
  <c r="G69" i="56"/>
  <c r="G70" i="56"/>
  <c r="G71" i="56"/>
  <c r="G72" i="56"/>
  <c r="G73" i="56"/>
  <c r="G74" i="56"/>
  <c r="G75" i="56"/>
  <c r="G76" i="56"/>
  <c r="G77" i="56"/>
  <c r="G78" i="56"/>
  <c r="G79" i="56"/>
  <c r="G80" i="56"/>
  <c r="G81" i="56"/>
  <c r="G82" i="56"/>
  <c r="G83" i="56"/>
  <c r="G84" i="56"/>
  <c r="G85" i="56"/>
  <c r="G86" i="56"/>
  <c r="G87" i="56"/>
  <c r="G88" i="56"/>
  <c r="G89" i="56"/>
  <c r="G90" i="56"/>
  <c r="G91" i="56"/>
  <c r="G92" i="56"/>
  <c r="G93" i="56"/>
  <c r="G94" i="56"/>
  <c r="G95" i="56"/>
  <c r="G96" i="56"/>
  <c r="G97" i="56"/>
  <c r="G98" i="56"/>
  <c r="G99" i="56"/>
  <c r="G100" i="56"/>
  <c r="G101" i="56"/>
  <c r="G102" i="56"/>
  <c r="G103" i="56"/>
  <c r="G104" i="56"/>
  <c r="G105" i="56"/>
  <c r="G106" i="56"/>
  <c r="G107" i="56"/>
  <c r="G108" i="56"/>
  <c r="G109" i="56"/>
  <c r="G110" i="56"/>
  <c r="G111" i="56"/>
  <c r="G112" i="56"/>
  <c r="G113" i="56"/>
  <c r="G114" i="56"/>
  <c r="G115" i="56"/>
  <c r="G116" i="56"/>
  <c r="G117" i="56"/>
  <c r="G118" i="56"/>
  <c r="G119" i="56"/>
  <c r="G120" i="56"/>
  <c r="G121" i="56"/>
  <c r="G122" i="56"/>
  <c r="G123" i="56"/>
  <c r="G124" i="56"/>
  <c r="G125" i="56"/>
  <c r="G126" i="56"/>
  <c r="G127" i="56"/>
  <c r="G128" i="56"/>
  <c r="G129" i="56"/>
  <c r="G130" i="56"/>
  <c r="G131" i="56"/>
  <c r="G132" i="56"/>
  <c r="G133" i="56"/>
  <c r="G134" i="56"/>
  <c r="G135" i="56"/>
  <c r="G136" i="56"/>
  <c r="G137" i="56"/>
  <c r="G138" i="56"/>
  <c r="G139" i="56"/>
  <c r="G140" i="56"/>
  <c r="G141" i="56"/>
  <c r="G142" i="56"/>
  <c r="G143" i="56"/>
  <c r="G7" i="56"/>
  <c r="E145" i="56"/>
  <c r="E6" i="55"/>
  <c r="F13" i="53"/>
  <c r="B13" i="53"/>
  <c r="B13" i="34"/>
  <c r="B13" i="50"/>
  <c r="F13" i="50"/>
  <c r="E6" i="49"/>
  <c r="F16" i="34"/>
  <c r="F17" i="34" s="1"/>
  <c r="B16" i="34"/>
  <c r="B17" i="34" s="1"/>
  <c r="I29" i="58" l="1"/>
  <c r="J29" i="58" s="1"/>
  <c r="K29" i="58" s="1"/>
  <c r="D25" i="58"/>
  <c r="E25" i="58" s="1"/>
  <c r="I24" i="58"/>
  <c r="J24" i="58" s="1"/>
  <c r="K24" i="58" s="1"/>
  <c r="B29" i="58"/>
  <c r="C26" i="58"/>
  <c r="D26" i="58" s="1"/>
  <c r="E26" i="58" s="1"/>
  <c r="C24" i="58"/>
  <c r="D24" i="58" s="1"/>
  <c r="E24" i="58" s="1"/>
  <c r="C23" i="58"/>
  <c r="D23" i="58" s="1"/>
  <c r="E23" i="58" s="1"/>
  <c r="H30" i="58"/>
  <c r="I25" i="58" s="1"/>
  <c r="J25" i="58" s="1"/>
  <c r="K25" i="58" s="1"/>
  <c r="C27" i="58"/>
  <c r="D27" i="58" s="1"/>
  <c r="E27" i="58" s="1"/>
  <c r="C28" i="58"/>
  <c r="D28" i="58" s="1"/>
  <c r="E28" i="58" s="1"/>
  <c r="N30" i="58"/>
  <c r="O28" i="58" s="1"/>
  <c r="P28" i="58" s="1"/>
  <c r="Q28" i="58" s="1"/>
  <c r="F13" i="34"/>
  <c r="E29" i="58" l="1"/>
  <c r="E30" i="58" s="1"/>
  <c r="E31" i="58" s="1"/>
  <c r="I23" i="58"/>
  <c r="J23" i="58" s="1"/>
  <c r="K23" i="58" s="1"/>
  <c r="I27" i="58"/>
  <c r="J27" i="58" s="1"/>
  <c r="K27" i="58" s="1"/>
  <c r="I28" i="58"/>
  <c r="J28" i="58" s="1"/>
  <c r="K28" i="58" s="1"/>
  <c r="J26" i="58"/>
  <c r="K26" i="58" s="1"/>
  <c r="O25" i="58"/>
  <c r="P25" i="58" s="1"/>
  <c r="Q25" i="58" s="1"/>
  <c r="O23" i="58"/>
  <c r="P23" i="58" s="1"/>
  <c r="Q23" i="58" s="1"/>
  <c r="O27" i="58"/>
  <c r="P27" i="58" s="1"/>
  <c r="Q27" i="58" s="1"/>
  <c r="O29" i="58"/>
  <c r="P29" i="58" s="1"/>
  <c r="Q29" i="58" s="1"/>
  <c r="O24" i="58"/>
  <c r="P24" i="58" s="1"/>
  <c r="Q24" i="58" s="1"/>
  <c r="O26" i="58"/>
  <c r="P26" i="58" s="1"/>
  <c r="Q26" i="58" s="1"/>
  <c r="K30" i="58" l="1"/>
  <c r="K31" i="58" s="1"/>
  <c r="K32" i="58" s="1"/>
  <c r="Q30" i="58"/>
  <c r="Q31" i="58" s="1"/>
  <c r="Q32" i="58" s="1"/>
</calcChain>
</file>

<file path=xl/sharedStrings.xml><?xml version="1.0" encoding="utf-8"?>
<sst xmlns="http://schemas.openxmlformats.org/spreadsheetml/2006/main" count="250" uniqueCount="115">
  <si>
    <t>platy pred prijatím špičkového odborníka</t>
  </si>
  <si>
    <t>platy po prijatí špičkového odborníka</t>
  </si>
  <si>
    <t>VS</t>
  </si>
  <si>
    <t>modus</t>
  </si>
  <si>
    <t>SS</t>
  </si>
  <si>
    <t>SSM</t>
  </si>
  <si>
    <t>ZS</t>
  </si>
  <si>
    <t>medián</t>
  </si>
  <si>
    <t>štandardná odchýlka</t>
  </si>
  <si>
    <t>výberový priemer</t>
  </si>
  <si>
    <r>
      <t>modus(</t>
    </r>
    <r>
      <rPr>
        <i/>
        <sz val="11"/>
        <color theme="1"/>
        <rFont val="Calibri"/>
        <family val="2"/>
        <charset val="238"/>
        <scheme val="minor"/>
      </rPr>
      <t>X</t>
    </r>
    <r>
      <rPr>
        <sz val="11"/>
        <color theme="1"/>
        <rFont val="Calibri"/>
        <family val="2"/>
        <charset val="238"/>
        <scheme val="minor"/>
      </rPr>
      <t>)</t>
    </r>
  </si>
  <si>
    <r>
      <t>median(</t>
    </r>
    <r>
      <rPr>
        <i/>
        <sz val="11"/>
        <color theme="1"/>
        <rFont val="Calibri"/>
        <family val="2"/>
        <charset val="238"/>
        <scheme val="minor"/>
      </rPr>
      <t>X</t>
    </r>
    <r>
      <rPr>
        <sz val="11"/>
        <color theme="1"/>
        <rFont val="Calibri"/>
        <family val="2"/>
        <charset val="238"/>
        <scheme val="minor"/>
      </rPr>
      <t>)</t>
    </r>
  </si>
  <si>
    <r>
      <rPr>
        <i/>
        <sz val="11"/>
        <color theme="1"/>
        <rFont val="Calibri"/>
        <family val="2"/>
        <charset val="238"/>
        <scheme val="minor"/>
      </rPr>
      <t>q</t>
    </r>
    <r>
      <rPr>
        <sz val="11"/>
        <color theme="1"/>
        <rFont val="Calibri"/>
        <family val="2"/>
        <charset val="238"/>
        <scheme val="minor"/>
      </rPr>
      <t>(</t>
    </r>
    <r>
      <rPr>
        <i/>
        <sz val="11"/>
        <color theme="1"/>
        <rFont val="Calibri"/>
        <family val="2"/>
        <charset val="238"/>
        <scheme val="minor"/>
      </rPr>
      <t>X;</t>
    </r>
    <r>
      <rPr>
        <sz val="11"/>
        <color theme="1"/>
        <rFont val="Calibri"/>
        <family val="2"/>
        <charset val="238"/>
        <scheme val="minor"/>
      </rPr>
      <t xml:space="preserve"> 0,25</t>
    </r>
    <r>
      <rPr>
        <sz val="11"/>
        <color theme="1"/>
        <rFont val="Calibri"/>
        <family val="2"/>
        <charset val="238"/>
        <scheme val="minor"/>
      </rPr>
      <t>)</t>
    </r>
  </si>
  <si>
    <r>
      <t xml:space="preserve">min(X) = </t>
    </r>
    <r>
      <rPr>
        <i/>
        <sz val="11"/>
        <color theme="1"/>
        <rFont val="Calibri"/>
        <family val="2"/>
        <charset val="238"/>
        <scheme val="minor"/>
      </rPr>
      <t>q</t>
    </r>
    <r>
      <rPr>
        <sz val="11"/>
        <color theme="1"/>
        <rFont val="Calibri"/>
        <family val="2"/>
        <charset val="238"/>
        <scheme val="minor"/>
      </rPr>
      <t>(</t>
    </r>
    <r>
      <rPr>
        <i/>
        <sz val="11"/>
        <color theme="1"/>
        <rFont val="Calibri"/>
        <family val="2"/>
        <charset val="238"/>
        <scheme val="minor"/>
      </rPr>
      <t>X;</t>
    </r>
    <r>
      <rPr>
        <sz val="11"/>
        <color theme="1"/>
        <rFont val="Calibri"/>
        <family val="2"/>
        <charset val="238"/>
        <scheme val="minor"/>
      </rPr>
      <t xml:space="preserve"> 0</t>
    </r>
    <r>
      <rPr>
        <sz val="11"/>
        <color theme="1"/>
        <rFont val="Calibri"/>
        <family val="2"/>
        <charset val="238"/>
        <scheme val="minor"/>
      </rPr>
      <t>)</t>
    </r>
  </si>
  <si>
    <r>
      <t xml:space="preserve">median(X) = </t>
    </r>
    <r>
      <rPr>
        <i/>
        <sz val="11"/>
        <color theme="1"/>
        <rFont val="Calibri"/>
        <family val="2"/>
        <charset val="238"/>
        <scheme val="minor"/>
      </rPr>
      <t>q</t>
    </r>
    <r>
      <rPr>
        <sz val="11"/>
        <color theme="1"/>
        <rFont val="Calibri"/>
        <family val="2"/>
        <charset val="238"/>
        <scheme val="minor"/>
      </rPr>
      <t>(</t>
    </r>
    <r>
      <rPr>
        <i/>
        <sz val="11"/>
        <color theme="1"/>
        <rFont val="Calibri"/>
        <family val="2"/>
        <charset val="238"/>
        <scheme val="minor"/>
      </rPr>
      <t>X;</t>
    </r>
    <r>
      <rPr>
        <sz val="11"/>
        <color theme="1"/>
        <rFont val="Calibri"/>
        <family val="2"/>
        <charset val="238"/>
        <scheme val="minor"/>
      </rPr>
      <t xml:space="preserve"> 0,5</t>
    </r>
    <r>
      <rPr>
        <sz val="11"/>
        <color theme="1"/>
        <rFont val="Calibri"/>
        <family val="2"/>
        <charset val="238"/>
        <scheme val="minor"/>
      </rPr>
      <t>)</t>
    </r>
  </si>
  <si>
    <r>
      <rPr>
        <i/>
        <sz val="11"/>
        <color theme="1"/>
        <rFont val="Calibri"/>
        <family val="2"/>
        <charset val="238"/>
        <scheme val="minor"/>
      </rPr>
      <t>q</t>
    </r>
    <r>
      <rPr>
        <sz val="11"/>
        <color theme="1"/>
        <rFont val="Calibri"/>
        <family val="2"/>
        <charset val="238"/>
        <scheme val="minor"/>
      </rPr>
      <t>(</t>
    </r>
    <r>
      <rPr>
        <i/>
        <sz val="11"/>
        <color theme="1"/>
        <rFont val="Calibri"/>
        <family val="2"/>
        <charset val="238"/>
        <scheme val="minor"/>
      </rPr>
      <t>X;</t>
    </r>
    <r>
      <rPr>
        <sz val="11"/>
        <color theme="1"/>
        <rFont val="Calibri"/>
        <family val="2"/>
        <charset val="238"/>
        <scheme val="minor"/>
      </rPr>
      <t xml:space="preserve"> 0,75</t>
    </r>
    <r>
      <rPr>
        <sz val="11"/>
        <color theme="1"/>
        <rFont val="Calibri"/>
        <family val="2"/>
        <charset val="238"/>
        <scheme val="minor"/>
      </rPr>
      <t>)</t>
    </r>
  </si>
  <si>
    <r>
      <t xml:space="preserve">MAX(X) = </t>
    </r>
    <r>
      <rPr>
        <i/>
        <sz val="11"/>
        <color theme="1"/>
        <rFont val="Calibri"/>
        <family val="2"/>
        <charset val="238"/>
        <scheme val="minor"/>
      </rPr>
      <t>q</t>
    </r>
    <r>
      <rPr>
        <sz val="11"/>
        <color theme="1"/>
        <rFont val="Calibri"/>
        <family val="2"/>
        <charset val="238"/>
        <scheme val="minor"/>
      </rPr>
      <t>(</t>
    </r>
    <r>
      <rPr>
        <i/>
        <sz val="11"/>
        <color theme="1"/>
        <rFont val="Calibri"/>
        <family val="2"/>
        <charset val="238"/>
        <scheme val="minor"/>
      </rPr>
      <t>X;</t>
    </r>
    <r>
      <rPr>
        <sz val="11"/>
        <color theme="1"/>
        <rFont val="Calibri"/>
        <family val="2"/>
        <charset val="238"/>
        <scheme val="minor"/>
      </rPr>
      <t xml:space="preserve"> 1</t>
    </r>
    <r>
      <rPr>
        <sz val="11"/>
        <color theme="1"/>
        <rFont val="Calibri"/>
        <family val="2"/>
        <charset val="238"/>
        <scheme val="minor"/>
      </rPr>
      <t>)</t>
    </r>
  </si>
  <si>
    <t>výberový rozptyl</t>
  </si>
  <si>
    <t>minimum</t>
  </si>
  <si>
    <t>1. kvartil</t>
  </si>
  <si>
    <t>3. kvartil</t>
  </si>
  <si>
    <t>maximum</t>
  </si>
  <si>
    <t>výška príplatku uvedená v eurách</t>
  </si>
  <si>
    <t>V nižšie uvedenej tabuľke máme prehľad o hrubých mesačných platoch v malej kartografickej ﬁrme pred a po prijatí špičkového odborníka. Vypočítajme výberové priemery hrubých mesačných platov.</t>
  </si>
  <si>
    <t>výberový priemer pred prijatím špičkového odborníka</t>
  </si>
  <si>
    <t>výberový priemer po prijatí špičkového odborníka</t>
  </si>
  <si>
    <t>Príklad 1. (s riešením)
Výpočet výberového priemeru</t>
  </si>
  <si>
    <r>
      <t>počet pozorovaní (</t>
    </r>
    <r>
      <rPr>
        <i/>
        <sz val="11"/>
        <color theme="1"/>
        <rFont val="Calibri"/>
        <family val="2"/>
        <scheme val="minor"/>
      </rPr>
      <t>n</t>
    </r>
    <r>
      <rPr>
        <sz val="11"/>
        <color theme="1"/>
        <rFont val="Calibri"/>
        <family val="2"/>
        <charset val="238"/>
        <scheme val="minor"/>
      </rPr>
      <t>)</t>
    </r>
  </si>
  <si>
    <t>aritmetický priemer údajov (pred prijatím špičkového odborníka)</t>
  </si>
  <si>
    <t>aritmetický priemer údajov (po prijatí špičkového odborníka)</t>
  </si>
  <si>
    <t>Príklad 3. (s riešením)
Výpočet modusu</t>
  </si>
  <si>
    <t>poradové číslo respondenta</t>
  </si>
  <si>
    <t>1.</t>
  </si>
  <si>
    <t>2.</t>
  </si>
  <si>
    <t>3.</t>
  </si>
  <si>
    <t>4.</t>
  </si>
  <si>
    <t>5.</t>
  </si>
  <si>
    <t>6.</t>
  </si>
  <si>
    <t>7.</t>
  </si>
  <si>
    <t>8.</t>
  </si>
  <si>
    <t>9.</t>
  </si>
  <si>
    <t>11.</t>
  </si>
  <si>
    <t>12.</t>
  </si>
  <si>
    <t>13.</t>
  </si>
  <si>
    <t>14.</t>
  </si>
  <si>
    <t>10.</t>
  </si>
  <si>
    <t>Označme základoškolské vzdelanie číselným kódom 1, stredoškolské číslom 2, stredoškolské s maturitou číslom 3 a vysokoškolské vzdelanie číslom 4. Uvažujme aj vybranú skupinu 14 respondentov, u ktorých sme zisťovali ich najvyššie dosiahnuté vzdelanie. Štatistický súbor s týmito údajmi je možné nájsť v nižšie uvedenej tabuľke. Vypočítajme modus tohto dátového súboru.</t>
  </si>
  <si>
    <t>najvyššie dosiahnuté vzdelanie respondenta</t>
  </si>
  <si>
    <t>číselný kód vzdelania</t>
  </si>
  <si>
    <t>Príklad 4. (s riešením)
Výpočet modusu</t>
  </si>
  <si>
    <t>V nižšie uvedenej tabuľke máme prehľad o hrubých mesačných platoch v malej kartografickej ﬁrme pred a po prijatí špičkového odborníka. Vypočítajme modus dátových súborov (pred a po prijatí špičkového odborníka).</t>
  </si>
  <si>
    <t>Príklad 6. (s riešením)
Výpočet mediánu</t>
  </si>
  <si>
    <t>Označme základoškolské vzdelanie číselným kódom 1, stredoškolské číslom 2, stredoškolské s maturitou číslom 3 a vysokoškolské vzdelanie číslom 4. Uvažujme aj vybranú skupinu 14 respondentov, u ktorých sme zisťovali ich najvyššie dosiahnuté vzdelanie. Štatistický súbor s týmito údajmi je možné nájsť v nižšie uvedenej tabuľke. Vypočítajme medián tohto dátového súboru.</t>
  </si>
  <si>
    <t>Príklad 5. (s riešením)
Výpočet mediánu</t>
  </si>
  <si>
    <t>údaje zoradeného podľa číselného kódu vzdelania (do rastúceho poradia)</t>
  </si>
  <si>
    <t>pôvodné poradové číslo respondenta</t>
  </si>
  <si>
    <t>poradie podľa kódu vzdelania</t>
  </si>
  <si>
    <t>pôvodné údaje, ktoré boli zaznamenané chronologicky</t>
  </si>
  <si>
    <t>poradové číslo príplatku
(z časového hľadiska)</t>
  </si>
  <si>
    <t>pôvodné poradové číslo príplatku
(z časového hľadiska)</t>
  </si>
  <si>
    <t>údaje zoradené podľa výšky príplatku</t>
  </si>
  <si>
    <t>poradie podľa výšky príplatku</t>
  </si>
  <si>
    <r>
      <t>počet údajov (</t>
    </r>
    <r>
      <rPr>
        <i/>
        <sz val="11"/>
        <color theme="1"/>
        <rFont val="Calibri"/>
        <family val="2"/>
        <charset val="238"/>
        <scheme val="minor"/>
      </rPr>
      <t>n</t>
    </r>
    <r>
      <rPr>
        <sz val="11"/>
        <color theme="1"/>
        <rFont val="Calibri"/>
        <family val="2"/>
        <charset val="238"/>
        <scheme val="minor"/>
      </rPr>
      <t>)</t>
    </r>
  </si>
  <si>
    <t>relatívne poradie vzhľadom na celkový počet dát</t>
  </si>
  <si>
    <t>decily</t>
  </si>
  <si>
    <r>
      <rPr>
        <sz val="11"/>
        <color theme="1"/>
        <rFont val="Calibri"/>
        <family val="2"/>
        <charset val="238"/>
        <scheme val="minor"/>
      </rPr>
      <t xml:space="preserve">2. kvartil  = </t>
    </r>
    <r>
      <rPr>
        <b/>
        <sz val="11"/>
        <color theme="1"/>
        <rFont val="Calibri"/>
        <family val="2"/>
        <charset val="238"/>
        <scheme val="minor"/>
      </rPr>
      <t>medián</t>
    </r>
  </si>
  <si>
    <t>5. percentil</t>
  </si>
  <si>
    <r>
      <rPr>
        <i/>
        <sz val="11"/>
        <color theme="1"/>
        <rFont val="Calibri"/>
        <family val="2"/>
        <charset val="238"/>
        <scheme val="minor"/>
      </rPr>
      <t>q</t>
    </r>
    <r>
      <rPr>
        <sz val="11"/>
        <color theme="1"/>
        <rFont val="Calibri"/>
        <family val="2"/>
        <charset val="238"/>
        <scheme val="minor"/>
      </rPr>
      <t>(</t>
    </r>
    <r>
      <rPr>
        <i/>
        <sz val="11"/>
        <color theme="1"/>
        <rFont val="Calibri"/>
        <family val="2"/>
        <charset val="238"/>
        <scheme val="minor"/>
      </rPr>
      <t>X;</t>
    </r>
    <r>
      <rPr>
        <sz val="11"/>
        <color theme="1"/>
        <rFont val="Calibri"/>
        <family val="2"/>
        <charset val="238"/>
        <scheme val="minor"/>
      </rPr>
      <t xml:space="preserve"> 0,05)</t>
    </r>
  </si>
  <si>
    <t>25. percentil</t>
  </si>
  <si>
    <r>
      <rPr>
        <i/>
        <sz val="11"/>
        <color theme="1"/>
        <rFont val="Calibri"/>
        <family val="2"/>
        <charset val="238"/>
        <scheme val="minor"/>
      </rPr>
      <t>q</t>
    </r>
    <r>
      <rPr>
        <sz val="11"/>
        <color theme="1"/>
        <rFont val="Calibri"/>
        <family val="2"/>
        <charset val="238"/>
        <scheme val="minor"/>
      </rPr>
      <t>(</t>
    </r>
    <r>
      <rPr>
        <i/>
        <sz val="11"/>
        <color theme="1"/>
        <rFont val="Calibri"/>
        <family val="2"/>
        <charset val="238"/>
        <scheme val="minor"/>
      </rPr>
      <t>X;</t>
    </r>
    <r>
      <rPr>
        <sz val="11"/>
        <color theme="1"/>
        <rFont val="Calibri"/>
        <family val="2"/>
        <charset val="238"/>
        <scheme val="minor"/>
      </rPr>
      <t xml:space="preserve"> 0,25)</t>
    </r>
  </si>
  <si>
    <t>50. percentil</t>
  </si>
  <si>
    <t>75. percentil</t>
  </si>
  <si>
    <t>95. percentil</t>
  </si>
  <si>
    <r>
      <rPr>
        <i/>
        <sz val="11"/>
        <color theme="1"/>
        <rFont val="Calibri"/>
        <family val="2"/>
        <charset val="238"/>
        <scheme val="minor"/>
      </rPr>
      <t>q</t>
    </r>
    <r>
      <rPr>
        <sz val="11"/>
        <color theme="1"/>
        <rFont val="Calibri"/>
        <family val="2"/>
        <charset val="238"/>
        <scheme val="minor"/>
      </rPr>
      <t>(</t>
    </r>
    <r>
      <rPr>
        <i/>
        <sz val="11"/>
        <color theme="1"/>
        <rFont val="Calibri"/>
        <family val="2"/>
        <charset val="238"/>
        <scheme val="minor"/>
      </rPr>
      <t>X;</t>
    </r>
    <r>
      <rPr>
        <sz val="11"/>
        <color theme="1"/>
        <rFont val="Calibri"/>
        <family val="2"/>
        <charset val="238"/>
        <scheme val="minor"/>
      </rPr>
      <t xml:space="preserve"> 0,95)</t>
    </r>
  </si>
  <si>
    <r>
      <rPr>
        <i/>
        <sz val="11"/>
        <color theme="1"/>
        <rFont val="Calibri"/>
        <family val="2"/>
        <charset val="238"/>
        <scheme val="minor"/>
      </rPr>
      <t>q</t>
    </r>
    <r>
      <rPr>
        <sz val="11"/>
        <color theme="1"/>
        <rFont val="Calibri"/>
        <family val="2"/>
        <charset val="238"/>
        <scheme val="minor"/>
      </rPr>
      <t>(</t>
    </r>
    <r>
      <rPr>
        <i/>
        <sz val="11"/>
        <color theme="1"/>
        <rFont val="Calibri"/>
        <family val="2"/>
        <charset val="238"/>
        <scheme val="minor"/>
      </rPr>
      <t>X;</t>
    </r>
    <r>
      <rPr>
        <sz val="11"/>
        <color theme="1"/>
        <rFont val="Calibri"/>
        <family val="2"/>
        <charset val="238"/>
        <scheme val="minor"/>
      </rPr>
      <t xml:space="preserve"> 0,50)</t>
    </r>
  </si>
  <si>
    <r>
      <rPr>
        <i/>
        <sz val="11"/>
        <color theme="1"/>
        <rFont val="Calibri"/>
        <family val="2"/>
        <charset val="238"/>
        <scheme val="minor"/>
      </rPr>
      <t>q</t>
    </r>
    <r>
      <rPr>
        <sz val="11"/>
        <color theme="1"/>
        <rFont val="Calibri"/>
        <family val="2"/>
        <charset val="238"/>
        <scheme val="minor"/>
      </rPr>
      <t>(</t>
    </r>
    <r>
      <rPr>
        <i/>
        <sz val="11"/>
        <color theme="1"/>
        <rFont val="Calibri"/>
        <family val="2"/>
        <charset val="238"/>
        <scheme val="minor"/>
      </rPr>
      <t>X;</t>
    </r>
    <r>
      <rPr>
        <sz val="11"/>
        <color theme="1"/>
        <rFont val="Calibri"/>
        <family val="2"/>
        <charset val="238"/>
        <scheme val="minor"/>
      </rPr>
      <t xml:space="preserve"> 0,75)</t>
    </r>
  </si>
  <si>
    <t>0. decil = 0. kvartil = 0. percentil = minimum</t>
  </si>
  <si>
    <t>5. decil = 2. kvartil = 50. percentil = medián</t>
  </si>
  <si>
    <t>10. decil = 4. kvartil = 100. percentil = maximum</t>
  </si>
  <si>
    <t>25. percentil = 1. kvartil</t>
  </si>
  <si>
    <t>75. percentil = 3. kvartil</t>
  </si>
  <si>
    <t>1. kvartil = 33 €</t>
  </si>
  <si>
    <t>medián = 99 €</t>
  </si>
  <si>
    <t>3. kvartil = 250 €</t>
  </si>
  <si>
    <t>50. percentil = 2. kvartil = 5. decil = medián</t>
  </si>
  <si>
    <t>Príklad 7. (s riešením)
Výpočet výberového priemeru, modusu, mediánu, prvého kvartilu, tretieho kvartilu, decilov a percentilov</t>
  </si>
  <si>
    <r>
      <t>zoradené výšky príplatkov (</t>
    </r>
    <r>
      <rPr>
        <i/>
        <sz val="11"/>
        <color theme="1"/>
        <rFont val="Calibri"/>
        <family val="2"/>
        <charset val="238"/>
        <scheme val="minor"/>
      </rPr>
      <t>X</t>
    </r>
    <r>
      <rPr>
        <sz val="11"/>
        <color theme="1"/>
        <rFont val="Calibri"/>
        <family val="2"/>
        <charset val="238"/>
        <scheme val="minor"/>
      </rPr>
      <t>)</t>
    </r>
  </si>
  <si>
    <t>V tabuľke sú uvedené výšky príplatkov na stravovanie a cestovanie, ktoré firma ABC Geo s. r. o. vyplatila svojim zamestnancom počas kalendárneho roka 2021. Počet údajov je 137. Vypočítajme výberový priemer, modus, medián, prvý kvartil, tretí kvartil, všetkých 10 decilov, a aj 5., 25., 50., 75. a 95. percentil dátového súboru.</t>
  </si>
  <si>
    <r>
      <rPr>
        <i/>
        <sz val="11"/>
        <color theme="1"/>
        <rFont val="Calibri"/>
        <family val="2"/>
        <charset val="238"/>
        <scheme val="minor"/>
      </rPr>
      <t>x</t>
    </r>
    <r>
      <rPr>
        <vertAlign val="subscript"/>
        <sz val="11"/>
        <color theme="1"/>
        <rFont val="Calibri"/>
        <family val="2"/>
        <charset val="238"/>
        <scheme val="minor"/>
      </rPr>
      <t>1</t>
    </r>
    <r>
      <rPr>
        <sz val="11"/>
        <color theme="1"/>
        <rFont val="Calibri"/>
        <family val="2"/>
        <charset val="238"/>
        <scheme val="minor"/>
      </rPr>
      <t xml:space="preserve"> </t>
    </r>
  </si>
  <si>
    <r>
      <rPr>
        <i/>
        <sz val="11"/>
        <color theme="1"/>
        <rFont val="Calibri"/>
        <family val="2"/>
        <charset val="238"/>
        <scheme val="minor"/>
      </rPr>
      <t>x</t>
    </r>
    <r>
      <rPr>
        <vertAlign val="subscript"/>
        <sz val="11"/>
        <color theme="1"/>
        <rFont val="Calibri"/>
        <family val="2"/>
        <charset val="238"/>
        <scheme val="minor"/>
      </rPr>
      <t>2</t>
    </r>
    <r>
      <rPr>
        <sz val="11"/>
        <color theme="1"/>
        <rFont val="Calibri"/>
        <family val="2"/>
        <charset val="238"/>
        <scheme val="minor"/>
      </rPr>
      <t/>
    </r>
  </si>
  <si>
    <r>
      <rPr>
        <i/>
        <sz val="11"/>
        <color theme="1"/>
        <rFont val="Calibri"/>
        <family val="2"/>
        <charset val="238"/>
        <scheme val="minor"/>
      </rPr>
      <t>x</t>
    </r>
    <r>
      <rPr>
        <vertAlign val="subscript"/>
        <sz val="11"/>
        <color theme="1"/>
        <rFont val="Calibri"/>
        <family val="2"/>
        <charset val="238"/>
        <scheme val="minor"/>
      </rPr>
      <t>3</t>
    </r>
    <r>
      <rPr>
        <sz val="11"/>
        <color theme="1"/>
        <rFont val="Calibri"/>
        <family val="2"/>
        <charset val="238"/>
        <scheme val="minor"/>
      </rPr>
      <t/>
    </r>
  </si>
  <si>
    <r>
      <rPr>
        <i/>
        <sz val="11"/>
        <color theme="1"/>
        <rFont val="Calibri"/>
        <family val="2"/>
        <charset val="238"/>
        <scheme val="minor"/>
      </rPr>
      <t>x</t>
    </r>
    <r>
      <rPr>
        <vertAlign val="subscript"/>
        <sz val="11"/>
        <color theme="1"/>
        <rFont val="Calibri"/>
        <family val="2"/>
        <charset val="238"/>
        <scheme val="minor"/>
      </rPr>
      <t>4</t>
    </r>
    <r>
      <rPr>
        <sz val="11"/>
        <color theme="1"/>
        <rFont val="Calibri"/>
        <family val="2"/>
        <charset val="238"/>
        <scheme val="minor"/>
      </rPr>
      <t/>
    </r>
  </si>
  <si>
    <r>
      <rPr>
        <i/>
        <sz val="11"/>
        <color theme="1"/>
        <rFont val="Calibri"/>
        <family val="2"/>
        <charset val="238"/>
        <scheme val="minor"/>
      </rPr>
      <t>x</t>
    </r>
    <r>
      <rPr>
        <vertAlign val="subscript"/>
        <sz val="11"/>
        <color theme="1"/>
        <rFont val="Calibri"/>
        <family val="2"/>
        <charset val="238"/>
        <scheme val="minor"/>
      </rPr>
      <t>5</t>
    </r>
    <r>
      <rPr>
        <sz val="11"/>
        <color theme="1"/>
        <rFont val="Calibri"/>
        <family val="2"/>
        <charset val="238"/>
        <scheme val="minor"/>
      </rPr>
      <t/>
    </r>
  </si>
  <si>
    <r>
      <rPr>
        <i/>
        <sz val="11"/>
        <color theme="1"/>
        <rFont val="Calibri"/>
        <family val="2"/>
        <charset val="238"/>
        <scheme val="minor"/>
      </rPr>
      <t>x</t>
    </r>
    <r>
      <rPr>
        <vertAlign val="subscript"/>
        <sz val="11"/>
        <color theme="1"/>
        <rFont val="Calibri"/>
        <family val="2"/>
        <charset val="238"/>
        <scheme val="minor"/>
      </rPr>
      <t>6</t>
    </r>
    <r>
      <rPr>
        <sz val="11"/>
        <color theme="1"/>
        <rFont val="Calibri"/>
        <family val="2"/>
        <charset val="238"/>
        <scheme val="minor"/>
      </rPr>
      <t/>
    </r>
  </si>
  <si>
    <t>označenie údaju</t>
  </si>
  <si>
    <t xml:space="preserve"> hrubý mesačný plat</t>
  </si>
  <si>
    <t>kvadratická odchýlka od výberového priemeru</t>
  </si>
  <si>
    <t>absolútna odchýlka od výberového priemeru</t>
  </si>
  <si>
    <t xml:space="preserve">súčet kvadratických odchýlok = </t>
  </si>
  <si>
    <t xml:space="preserve">výberový rozptyl = </t>
  </si>
  <si>
    <t xml:space="preserve">štandardná odchýlka = </t>
  </si>
  <si>
    <r>
      <t>počet dát (</t>
    </r>
    <r>
      <rPr>
        <i/>
        <sz val="11"/>
        <color theme="1"/>
        <rFont val="Calibri"/>
        <family val="2"/>
        <charset val="238"/>
        <scheme val="minor"/>
      </rPr>
      <t>n</t>
    </r>
    <r>
      <rPr>
        <sz val="11"/>
        <color theme="1"/>
        <rFont val="Calibri"/>
        <family val="2"/>
        <charset val="238"/>
        <scheme val="minor"/>
      </rPr>
      <t xml:space="preserve">) = </t>
    </r>
  </si>
  <si>
    <r>
      <rPr>
        <i/>
        <sz val="11"/>
        <color theme="1"/>
        <rFont val="Calibri"/>
        <family val="2"/>
        <charset val="238"/>
        <scheme val="minor"/>
      </rPr>
      <t>x</t>
    </r>
    <r>
      <rPr>
        <vertAlign val="subscript"/>
        <sz val="11"/>
        <color theme="1"/>
        <rFont val="Calibri"/>
        <family val="2"/>
        <charset val="238"/>
        <scheme val="minor"/>
      </rPr>
      <t>7</t>
    </r>
  </si>
  <si>
    <t>(A) platy pred prijatím špičkového odborníka</t>
  </si>
  <si>
    <t>(B) platy po prijatí špičkového odborníka</t>
  </si>
  <si>
    <t>(A) zrýchlený výpočet
pomocou funkcií MS Excelu</t>
  </si>
  <si>
    <t>(B) zrýchlený výpočet
pomocou funkcií MS Excelu</t>
  </si>
  <si>
    <t>(C) zrýchlený výpočet
pomocou funkcií MS Excelu</t>
  </si>
  <si>
    <t>(A) detailný výpočet
(situácia pred prijatím špičkového odborníka)</t>
  </si>
  <si>
    <t>(B) detailný výpočet
(situácia po prijatí špičkového odborníka)</t>
  </si>
  <si>
    <t>(C) detailný výpočet
(situácia po prijatí bežného zamestnanca, namiesto špičkového odborníka)</t>
  </si>
  <si>
    <t>(C) platy po prijatí bežného zamestn. (namiesto špičkového odborníka)</t>
  </si>
  <si>
    <t>Príklad 8. (s riešením)
Výpočet výberového rozptylu a štandardnej odchýlky</t>
  </si>
  <si>
    <t>V nižšie uvedenej tabuľke máme prehľad o hrubých mesačných platoch v malej kartografickej ﬁrme pred a po prijatí špičkového odborníka. Vypočítajme výberový rozptyl a štandardnú odchýlku, ktoré charakterizujú úroveň variability v dátových súboroch (pred a po prijatí špičkového odborníka). Ako by sa zmenili hodnoty výberového rozptylu a štandardnej odchýlky, keby firma namiesto špičkového odborníka prijala bežného zamestnanca, ktorý bude mať hrubý mesačný plat vo výške 1100 €?</t>
  </si>
  <si>
    <t>aritmetický priemer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</si>
</sst>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6" formatCode="#,##0.00\ &quot;€&quot;"/>
    <numFmt numFmtId="169" formatCode="#,##0\ &quot;€&quot;"/>
  </numFmts>
  <fonts count="12" x14ac:knownFonts="1">
    <font>
      <sz val="11"/>
      <color theme="1"/>
      <name val="Calibri"/>
      <family val="2"/>
      <charset val="238"/>
      <scheme val="minor"/>
    </font>
    <font>
      <b/>
      <sz val="11"/>
      <color theme="1"/>
      <name val="Calibri"/>
      <family val="2"/>
      <charset val="238"/>
      <scheme val="minor"/>
    </font>
    <font>
      <i/>
      <sz val="11"/>
      <color theme="1"/>
      <name val="Calibri"/>
      <family val="2"/>
      <charset val="238"/>
      <scheme val="minor"/>
    </font>
    <font>
      <b/>
      <sz val="11"/>
      <color theme="1"/>
      <name val="Calibri"/>
      <family val="2"/>
      <scheme val="minor"/>
    </font>
    <font>
      <b/>
      <i/>
      <sz val="11"/>
      <color theme="1"/>
      <name val="Calibri"/>
      <family val="2"/>
      <charset val="238"/>
      <scheme val="minor"/>
    </font>
    <font>
      <sz val="11"/>
      <color indexed="8"/>
      <name val="Calibri"/>
      <family val="2"/>
    </font>
    <font>
      <b/>
      <sz val="11"/>
      <color indexed="8"/>
      <name val="Calibri"/>
      <family val="2"/>
      <charset val="238"/>
    </font>
    <font>
      <vertAlign val="subscript"/>
      <sz val="11"/>
      <color theme="1"/>
      <name val="Calibri"/>
      <family val="2"/>
      <charset val="238"/>
      <scheme val="minor"/>
    </font>
    <font>
      <i/>
      <sz val="11"/>
      <color theme="1"/>
      <name val="Calibri"/>
      <family val="2"/>
      <scheme val="minor"/>
    </font>
    <font>
      <sz val="11"/>
      <color theme="0" tint="-0.499984740745262"/>
      <name val="Calibri"/>
      <family val="2"/>
      <charset val="238"/>
      <scheme val="minor"/>
    </font>
    <font>
      <sz val="8"/>
      <name val="Calibri"/>
      <family val="2"/>
      <charset val="238"/>
      <scheme val="minor"/>
    </font>
    <font>
      <sz val="10"/>
      <color theme="1"/>
      <name val="Calibri"/>
      <family val="2"/>
      <charset val="238"/>
      <scheme val="minor"/>
    </font>
  </fonts>
  <fills count="8">
    <fill>
      <patternFill patternType="none"/>
    </fill>
    <fill>
      <patternFill patternType="gray125"/>
    </fill>
    <fill>
      <patternFill patternType="solid">
        <fgColor theme="9" tint="0.59999389629810485"/>
        <bgColor indexed="64"/>
      </patternFill>
    </fill>
    <fill>
      <patternFill patternType="solid">
        <fgColor rgb="FF92D050"/>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3" tint="0.79998168889431442"/>
        <bgColor indexed="64"/>
      </patternFill>
    </fill>
  </fills>
  <borders count="17">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thin">
        <color theme="4" tint="0.59996337778862885"/>
      </bottom>
      <diagonal/>
    </border>
    <border>
      <left/>
      <right style="thin">
        <color indexed="64"/>
      </right>
      <top style="thin">
        <color indexed="64"/>
      </top>
      <bottom style="thin">
        <color theme="4" tint="0.59996337778862885"/>
      </bottom>
      <diagonal/>
    </border>
    <border>
      <left/>
      <right style="thin">
        <color indexed="64"/>
      </right>
      <top/>
      <bottom style="thin">
        <color theme="4" tint="0.59996337778862885"/>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s>
  <cellStyleXfs count="1">
    <xf numFmtId="0" fontId="0" fillId="0" borderId="0"/>
  </cellStyleXfs>
  <cellXfs count="98">
    <xf numFmtId="0" fontId="0" fillId="0" borderId="0" xfId="0"/>
    <xf numFmtId="0" fontId="0" fillId="0" borderId="0" xfId="0" applyAlignment="1">
      <alignment horizontal="center"/>
    </xf>
    <xf numFmtId="0" fontId="1" fillId="0" borderId="0" xfId="0" applyFont="1"/>
    <xf numFmtId="0" fontId="0" fillId="0" borderId="0" xfId="0" applyAlignment="1">
      <alignment wrapText="1"/>
    </xf>
    <xf numFmtId="0" fontId="0" fillId="0" borderId="5" xfId="0" applyBorder="1"/>
    <xf numFmtId="0" fontId="1" fillId="0" borderId="6" xfId="0" applyFont="1" applyBorder="1" applyAlignment="1">
      <alignment horizontal="center"/>
    </xf>
    <xf numFmtId="0" fontId="0" fillId="0" borderId="7" xfId="0" applyBorder="1" applyAlignment="1">
      <alignment horizontal="center" wrapText="1"/>
    </xf>
    <xf numFmtId="166" fontId="5" fillId="0" borderId="8" xfId="0" applyNumberFormat="1" applyFont="1" applyBorder="1" applyAlignment="1">
      <alignment horizontal="right" vertical="center"/>
    </xf>
    <xf numFmtId="3" fontId="5" fillId="0" borderId="0" xfId="0" applyNumberFormat="1" applyFont="1" applyAlignment="1">
      <alignment horizontal="right" vertical="center"/>
    </xf>
    <xf numFmtId="0" fontId="0" fillId="0" borderId="7" xfId="0" applyBorder="1" applyAlignment="1">
      <alignment horizontal="center"/>
    </xf>
    <xf numFmtId="1" fontId="5" fillId="0" borderId="0" xfId="0" applyNumberFormat="1" applyFont="1" applyAlignment="1">
      <alignment horizontal="center" vertical="center"/>
    </xf>
    <xf numFmtId="0" fontId="0" fillId="0" borderId="1" xfId="0" applyBorder="1"/>
    <xf numFmtId="1" fontId="6" fillId="0" borderId="10" xfId="0" applyNumberFormat="1" applyFont="1" applyBorder="1" applyAlignment="1">
      <alignment horizontal="center" vertical="center"/>
    </xf>
    <xf numFmtId="164" fontId="0" fillId="0" borderId="2" xfId="0" applyNumberFormat="1" applyBorder="1"/>
    <xf numFmtId="164" fontId="0" fillId="0" borderId="3" xfId="0" applyNumberFormat="1" applyBorder="1"/>
    <xf numFmtId="0" fontId="0" fillId="0" borderId="0" xfId="0" applyAlignment="1">
      <alignment horizontal="right"/>
    </xf>
    <xf numFmtId="0" fontId="0" fillId="0" borderId="12" xfId="0" applyBorder="1" applyAlignment="1">
      <alignment horizontal="center" wrapText="1"/>
    </xf>
    <xf numFmtId="0" fontId="0" fillId="0" borderId="12" xfId="0" applyBorder="1" applyAlignment="1">
      <alignment horizontal="center"/>
    </xf>
    <xf numFmtId="169" fontId="0" fillId="0" borderId="5" xfId="0" applyNumberFormat="1" applyBorder="1"/>
    <xf numFmtId="0" fontId="0" fillId="0" borderId="12" xfId="0" applyBorder="1"/>
    <xf numFmtId="169" fontId="0" fillId="0" borderId="12" xfId="0" applyNumberFormat="1" applyBorder="1"/>
    <xf numFmtId="0" fontId="1" fillId="0" borderId="13" xfId="0" applyFont="1" applyBorder="1" applyAlignment="1">
      <alignment horizontal="right" wrapText="1"/>
    </xf>
    <xf numFmtId="169" fontId="1" fillId="0" borderId="13" xfId="0" applyNumberFormat="1" applyFont="1" applyBorder="1"/>
    <xf numFmtId="0" fontId="1" fillId="0" borderId="13" xfId="0" applyFont="1" applyBorder="1"/>
    <xf numFmtId="0" fontId="1" fillId="0" borderId="5" xfId="0" applyFont="1" applyBorder="1" applyAlignment="1">
      <alignment horizontal="right" wrapText="1"/>
    </xf>
    <xf numFmtId="169" fontId="3" fillId="0" borderId="5" xfId="0" applyNumberFormat="1" applyFont="1" applyBorder="1"/>
    <xf numFmtId="0" fontId="0" fillId="0" borderId="12" xfId="0" applyBorder="1" applyAlignment="1">
      <alignment horizontal="right"/>
    </xf>
    <xf numFmtId="0" fontId="3" fillId="0" borderId="12" xfId="0" applyFont="1" applyBorder="1" applyAlignment="1">
      <alignment horizontal="center" wrapText="1"/>
    </xf>
    <xf numFmtId="0" fontId="3" fillId="0" borderId="12" xfId="0" applyFont="1" applyBorder="1"/>
    <xf numFmtId="0" fontId="0" fillId="5" borderId="12" xfId="0" applyFill="1" applyBorder="1" applyAlignment="1">
      <alignment horizontal="right"/>
    </xf>
    <xf numFmtId="169" fontId="0" fillId="5" borderId="12" xfId="0" applyNumberFormat="1" applyFill="1" applyBorder="1"/>
    <xf numFmtId="0" fontId="0" fillId="4" borderId="12" xfId="0" applyFill="1" applyBorder="1" applyAlignment="1">
      <alignment horizontal="right"/>
    </xf>
    <xf numFmtId="169" fontId="0" fillId="4" borderId="12" xfId="0" applyNumberFormat="1" applyFill="1" applyBorder="1"/>
    <xf numFmtId="0" fontId="0" fillId="6" borderId="12" xfId="0" applyFill="1" applyBorder="1" applyAlignment="1">
      <alignment horizontal="center"/>
    </xf>
    <xf numFmtId="0" fontId="0" fillId="6" borderId="12" xfId="0" applyFill="1" applyBorder="1"/>
    <xf numFmtId="0" fontId="9" fillId="0" borderId="12" xfId="0" applyFont="1" applyBorder="1" applyAlignment="1">
      <alignment horizontal="center" wrapText="1"/>
    </xf>
    <xf numFmtId="0" fontId="9" fillId="0" borderId="12" xfId="0" applyFont="1" applyBorder="1" applyAlignment="1">
      <alignment horizontal="right"/>
    </xf>
    <xf numFmtId="0" fontId="0" fillId="4" borderId="12" xfId="0" applyFill="1" applyBorder="1" applyAlignment="1">
      <alignment horizontal="center" wrapText="1"/>
    </xf>
    <xf numFmtId="0" fontId="0" fillId="4" borderId="12" xfId="0" applyFill="1" applyBorder="1" applyAlignment="1">
      <alignment horizontal="center"/>
    </xf>
    <xf numFmtId="169" fontId="0" fillId="4" borderId="12" xfId="0" applyNumberFormat="1" applyFill="1" applyBorder="1" applyAlignment="1">
      <alignment horizontal="right"/>
    </xf>
    <xf numFmtId="169" fontId="0" fillId="0" borderId="12" xfId="0" applyNumberFormat="1" applyBorder="1" applyAlignment="1">
      <alignment horizontal="right"/>
    </xf>
    <xf numFmtId="0" fontId="9" fillId="0" borderId="12" xfId="0" applyFont="1" applyBorder="1" applyAlignment="1">
      <alignment horizontal="center"/>
    </xf>
    <xf numFmtId="0" fontId="0" fillId="0" borderId="14" xfId="0" applyBorder="1" applyAlignment="1">
      <alignment horizontal="right"/>
    </xf>
    <xf numFmtId="0" fontId="1" fillId="0" borderId="15" xfId="0" applyFont="1" applyBorder="1"/>
    <xf numFmtId="1" fontId="0" fillId="0" borderId="12" xfId="0" applyNumberFormat="1" applyBorder="1"/>
    <xf numFmtId="10" fontId="0" fillId="0" borderId="12" xfId="0" applyNumberFormat="1" applyBorder="1"/>
    <xf numFmtId="166" fontId="5" fillId="0" borderId="0" xfId="0" applyNumberFormat="1" applyFont="1" applyAlignment="1">
      <alignment horizontal="right" vertical="center"/>
    </xf>
    <xf numFmtId="0" fontId="1" fillId="0" borderId="0" xfId="0" applyFont="1" applyAlignment="1">
      <alignment horizontal="right"/>
    </xf>
    <xf numFmtId="10" fontId="0" fillId="5" borderId="12" xfId="0" applyNumberFormat="1" applyFill="1" applyBorder="1"/>
    <xf numFmtId="0" fontId="1" fillId="5" borderId="6" xfId="0" applyFont="1" applyFill="1" applyBorder="1" applyAlignment="1">
      <alignment horizontal="center"/>
    </xf>
    <xf numFmtId="0" fontId="0" fillId="5" borderId="7" xfId="0" applyFill="1" applyBorder="1" applyAlignment="1">
      <alignment horizontal="center"/>
    </xf>
    <xf numFmtId="0" fontId="0" fillId="2" borderId="12" xfId="0" applyFill="1" applyBorder="1" applyAlignment="1">
      <alignment horizontal="right"/>
    </xf>
    <xf numFmtId="0" fontId="1" fillId="2" borderId="6" xfId="0" applyFont="1" applyFill="1" applyBorder="1" applyAlignment="1">
      <alignment horizontal="center"/>
    </xf>
    <xf numFmtId="0" fontId="0" fillId="2" borderId="7" xfId="0" applyFill="1" applyBorder="1" applyAlignment="1">
      <alignment horizontal="center"/>
    </xf>
    <xf numFmtId="0" fontId="0" fillId="7" borderId="12" xfId="0" applyFill="1" applyBorder="1" applyAlignment="1">
      <alignment horizontal="right"/>
    </xf>
    <xf numFmtId="0" fontId="1" fillId="7" borderId="6" xfId="0" applyFont="1" applyFill="1" applyBorder="1" applyAlignment="1">
      <alignment horizontal="center"/>
    </xf>
    <xf numFmtId="0" fontId="0" fillId="7" borderId="7" xfId="0" applyFill="1" applyBorder="1" applyAlignment="1">
      <alignment horizontal="center"/>
    </xf>
    <xf numFmtId="169" fontId="5" fillId="0" borderId="11" xfId="0" applyNumberFormat="1" applyFont="1" applyBorder="1" applyAlignment="1">
      <alignment horizontal="right" vertical="center"/>
    </xf>
    <xf numFmtId="169" fontId="5" fillId="0" borderId="4" xfId="0" applyNumberFormat="1" applyFont="1" applyBorder="1" applyAlignment="1">
      <alignment horizontal="right" vertical="center"/>
    </xf>
    <xf numFmtId="169" fontId="5" fillId="0" borderId="9" xfId="0" applyNumberFormat="1" applyFont="1" applyBorder="1" applyAlignment="1">
      <alignment horizontal="right" vertical="center"/>
    </xf>
    <xf numFmtId="169" fontId="5" fillId="0" borderId="8" xfId="0" applyNumberFormat="1" applyFont="1" applyBorder="1" applyAlignment="1">
      <alignment horizontal="right" vertical="center"/>
    </xf>
    <xf numFmtId="169" fontId="5" fillId="5" borderId="8" xfId="0" applyNumberFormat="1" applyFont="1" applyFill="1" applyBorder="1" applyAlignment="1">
      <alignment horizontal="right" vertical="center"/>
    </xf>
    <xf numFmtId="169" fontId="5" fillId="2" borderId="8" xfId="0" applyNumberFormat="1" applyFont="1" applyFill="1" applyBorder="1" applyAlignment="1">
      <alignment horizontal="right" vertical="center"/>
    </xf>
    <xf numFmtId="169" fontId="5" fillId="7" borderId="8" xfId="0" applyNumberFormat="1" applyFont="1" applyFill="1" applyBorder="1" applyAlignment="1">
      <alignment horizontal="right" vertical="center"/>
    </xf>
    <xf numFmtId="0" fontId="1" fillId="7" borderId="12" xfId="0" applyFont="1" applyFill="1" applyBorder="1" applyAlignment="1">
      <alignment horizontal="right"/>
    </xf>
    <xf numFmtId="0" fontId="1" fillId="5" borderId="12" xfId="0" applyFont="1" applyFill="1" applyBorder="1" applyAlignment="1">
      <alignment horizontal="right"/>
    </xf>
    <xf numFmtId="0" fontId="1" fillId="2" borderId="12" xfId="0" applyFont="1" applyFill="1" applyBorder="1" applyAlignment="1">
      <alignment horizontal="right"/>
    </xf>
    <xf numFmtId="164" fontId="0" fillId="2" borderId="2" xfId="0" applyNumberFormat="1" applyFill="1" applyBorder="1"/>
    <xf numFmtId="169" fontId="5" fillId="2" borderId="11" xfId="0" applyNumberFormat="1" applyFont="1" applyFill="1" applyBorder="1" applyAlignment="1">
      <alignment horizontal="right" vertical="center"/>
    </xf>
    <xf numFmtId="169" fontId="0" fillId="2" borderId="12" xfId="0" applyNumberFormat="1" applyFill="1" applyBorder="1"/>
    <xf numFmtId="10" fontId="0" fillId="2" borderId="12" xfId="0" applyNumberFormat="1" applyFill="1" applyBorder="1"/>
    <xf numFmtId="10" fontId="0" fillId="7" borderId="12" xfId="0" applyNumberFormat="1" applyFill="1" applyBorder="1"/>
    <xf numFmtId="169" fontId="0" fillId="7" borderId="12" xfId="0" applyNumberFormat="1" applyFill="1" applyBorder="1"/>
    <xf numFmtId="166" fontId="1" fillId="0" borderId="0" xfId="0" applyNumberFormat="1" applyFont="1"/>
    <xf numFmtId="0" fontId="0" fillId="0" borderId="12" xfId="0" applyBorder="1" applyAlignment="1">
      <alignment horizontal="left"/>
    </xf>
    <xf numFmtId="166" fontId="0" fillId="0" borderId="12" xfId="0" applyNumberFormat="1" applyBorder="1"/>
    <xf numFmtId="0" fontId="1" fillId="0" borderId="12" xfId="0" applyFont="1" applyBorder="1" applyAlignment="1">
      <alignment horizontal="left"/>
    </xf>
    <xf numFmtId="166" fontId="1" fillId="0" borderId="12" xfId="0" applyNumberFormat="1" applyFont="1" applyBorder="1"/>
    <xf numFmtId="169" fontId="0" fillId="0" borderId="0" xfId="0" applyNumberFormat="1"/>
    <xf numFmtId="166" fontId="0" fillId="0" borderId="0" xfId="0" applyNumberFormat="1"/>
    <xf numFmtId="0" fontId="0" fillId="0" borderId="16" xfId="0" applyBorder="1" applyAlignment="1">
      <alignment horizontal="right"/>
    </xf>
    <xf numFmtId="169" fontId="0" fillId="0" borderId="16" xfId="0" applyNumberFormat="1" applyBorder="1"/>
    <xf numFmtId="166" fontId="0" fillId="0" borderId="16" xfId="0" applyNumberFormat="1" applyBorder="1"/>
    <xf numFmtId="1" fontId="0" fillId="0" borderId="0" xfId="0" applyNumberFormat="1" applyAlignment="1">
      <alignment horizontal="left"/>
    </xf>
    <xf numFmtId="4" fontId="1" fillId="0" borderId="0" xfId="0" applyNumberFormat="1" applyFont="1"/>
    <xf numFmtId="4" fontId="1" fillId="0" borderId="12" xfId="0" applyNumberFormat="1" applyFont="1" applyBorder="1"/>
    <xf numFmtId="0" fontId="11" fillId="0" borderId="13" xfId="0" applyFont="1" applyBorder="1" applyAlignment="1">
      <alignment horizontal="center" wrapText="1"/>
    </xf>
    <xf numFmtId="49" fontId="0" fillId="0" borderId="0" xfId="0" applyNumberFormat="1" applyAlignment="1">
      <alignment wrapText="1"/>
    </xf>
    <xf numFmtId="0" fontId="1" fillId="0" borderId="0" xfId="0" applyFont="1" applyAlignment="1">
      <alignment wrapText="1"/>
    </xf>
    <xf numFmtId="0" fontId="1" fillId="3" borderId="0" xfId="0" applyFont="1" applyFill="1" applyAlignment="1">
      <alignment horizontal="center" wrapText="1"/>
    </xf>
    <xf numFmtId="49" fontId="0" fillId="0" borderId="0" xfId="0" applyNumberFormat="1" applyAlignment="1">
      <alignment horizontal="center" wrapText="1"/>
    </xf>
    <xf numFmtId="0" fontId="0" fillId="0" borderId="12" xfId="0" applyBorder="1" applyAlignment="1">
      <alignment horizontal="center" wrapText="1"/>
    </xf>
    <xf numFmtId="0" fontId="3" fillId="0" borderId="12" xfId="0" applyFont="1" applyBorder="1" applyAlignment="1">
      <alignment horizontal="center" wrapText="1"/>
    </xf>
    <xf numFmtId="0" fontId="3" fillId="4" borderId="12" xfId="0" applyFont="1" applyFill="1" applyBorder="1" applyAlignment="1">
      <alignment horizontal="center" wrapText="1"/>
    </xf>
    <xf numFmtId="0" fontId="4" fillId="0" borderId="12" xfId="0" applyFont="1" applyBorder="1" applyAlignment="1">
      <alignment horizontal="center" wrapText="1"/>
    </xf>
    <xf numFmtId="0" fontId="1" fillId="0" borderId="0" xfId="0" applyFont="1" applyAlignment="1">
      <alignment horizontal="right"/>
    </xf>
    <xf numFmtId="0" fontId="4" fillId="0" borderId="5" xfId="0" applyFont="1" applyBorder="1" applyAlignment="1">
      <alignment horizontal="center" wrapText="1"/>
    </xf>
    <xf numFmtId="0" fontId="0" fillId="0" borderId="0" xfId="0" applyAlignment="1">
      <alignment horizontal="right"/>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257176</xdr:colOff>
      <xdr:row>4</xdr:row>
      <xdr:rowOff>257175</xdr:rowOff>
    </xdr:from>
    <xdr:to>
      <xdr:col>14</xdr:col>
      <xdr:colOff>485776</xdr:colOff>
      <xdr:row>16</xdr:row>
      <xdr:rowOff>495300</xdr:rowOff>
    </xdr:to>
    <xdr:sp macro="" textlink="">
      <xdr:nvSpPr>
        <xdr:cNvPr id="2" name="BlokTextu 1">
          <a:extLst>
            <a:ext uri="{FF2B5EF4-FFF2-40B4-BE49-F238E27FC236}">
              <a16:creationId xmlns:a16="http://schemas.microsoft.com/office/drawing/2014/main" id="{A8847DEE-86E1-40B0-B14C-AB58E80069E8}"/>
            </a:ext>
          </a:extLst>
        </xdr:cNvPr>
        <xdr:cNvSpPr txBox="1"/>
      </xdr:nvSpPr>
      <xdr:spPr>
        <a:xfrm>
          <a:off x="6429376" y="1571625"/>
          <a:ext cx="4495800" cy="3086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k-SK" sz="1100"/>
            <a:t>Z riešenia</a:t>
          </a:r>
          <a:r>
            <a:rPr lang="sk-SK" sz="1100" baseline="0"/>
            <a:t> tohto príkladu môžeme vidieť, že výberový priemer je citlivý na takzvané odľahlé pozorovania. Do dátového súboru stačilo pridať jediný nový údaj (o výške platu nového zamestnanca </a:t>
          </a:r>
          <a:r>
            <a:rPr lang="sk-SK" sz="1100" baseline="0">
              <a:latin typeface="Calibri" panose="020F0502020204030204" pitchFamily="34" charset="0"/>
              <a:cs typeface="Calibri" panose="020F0502020204030204" pitchFamily="34" charset="0"/>
            </a:rPr>
            <a:t>‒ špičkového odborníka</a:t>
          </a:r>
          <a:r>
            <a:rPr lang="sk-SK" sz="1100" baseline="0"/>
            <a:t>) a charakteristika polohy dátového súboru sa výrazne vychýlila (z pôvodnej hodnoty 1000 € sa zvýšila na 1357 €). </a:t>
          </a:r>
        </a:p>
        <a:p>
          <a:r>
            <a:rPr lang="sk-SK" sz="1100" baseline="0"/>
            <a:t>Aj výpovedná hodnota nového výberového priemeru je diskutabilná. "Okolo" tohto priemerného platu totiž zarába iba jediný zamestnanec (ten, ktorý dostáva 1300 € mesačne). Ďalší piati zamestnanci zarábajú výrazne menej (850 € resp. 1000 €), kým novoprijatý odborník zarába výrazne viac (3500 €). Ponaučením z tohto príkladu je, že výberový priemer treba používať s opatrnosťou (nemusí totiž vždy poskytovať hodnovernú informáciu </a:t>
          </a:r>
          <a:r>
            <a:rPr lang="sk-SK" sz="1100" baseline="0">
              <a:latin typeface="Calibri" panose="020F0502020204030204" pitchFamily="34" charset="0"/>
              <a:cs typeface="Calibri" panose="020F0502020204030204" pitchFamily="34" charset="0"/>
            </a:rPr>
            <a:t>„o strede” dátového súboru</a:t>
          </a:r>
          <a:r>
            <a:rPr lang="sk-SK" sz="1100" baseline="0"/>
            <a:t>).</a:t>
          </a:r>
          <a:endParaRPr lang="sk-SK"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161925</xdr:colOff>
      <xdr:row>4</xdr:row>
      <xdr:rowOff>85725</xdr:rowOff>
    </xdr:from>
    <xdr:to>
      <xdr:col>10</xdr:col>
      <xdr:colOff>552450</xdr:colOff>
      <xdr:row>8</xdr:row>
      <xdr:rowOff>104775</xdr:rowOff>
    </xdr:to>
    <xdr:sp macro="" textlink="">
      <xdr:nvSpPr>
        <xdr:cNvPr id="2" name="BlokTextu 1">
          <a:extLst>
            <a:ext uri="{FF2B5EF4-FFF2-40B4-BE49-F238E27FC236}">
              <a16:creationId xmlns:a16="http://schemas.microsoft.com/office/drawing/2014/main" id="{95540867-0B05-469D-986B-FCFBC1FC0D49}"/>
            </a:ext>
          </a:extLst>
        </xdr:cNvPr>
        <xdr:cNvSpPr txBox="1"/>
      </xdr:nvSpPr>
      <xdr:spPr>
        <a:xfrm>
          <a:off x="6219825" y="1638300"/>
          <a:ext cx="2828925" cy="1162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k-SK" sz="1100"/>
            <a:t>Modus dátového súboru je 3, čo znamená, že najfrekventovanejším</a:t>
          </a:r>
          <a:r>
            <a:rPr lang="sk-SK" sz="1100" baseline="0"/>
            <a:t> vzdelaním v našom dátovom súbore je vzdelanie s číselným kódom 3: stredoškolské vzdelanie s maturitou.</a:t>
          </a:r>
          <a:endParaRPr lang="sk-SK"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85726</xdr:colOff>
      <xdr:row>4</xdr:row>
      <xdr:rowOff>79375</xdr:rowOff>
    </xdr:from>
    <xdr:to>
      <xdr:col>12</xdr:col>
      <xdr:colOff>257175</xdr:colOff>
      <xdr:row>12</xdr:row>
      <xdr:rowOff>130176</xdr:rowOff>
    </xdr:to>
    <xdr:sp macro="" textlink="">
      <xdr:nvSpPr>
        <xdr:cNvPr id="2" name="BlokTextu 1">
          <a:extLst>
            <a:ext uri="{FF2B5EF4-FFF2-40B4-BE49-F238E27FC236}">
              <a16:creationId xmlns:a16="http://schemas.microsoft.com/office/drawing/2014/main" id="{71FD4019-ACA2-45BF-BE8C-B3D7163699A4}"/>
            </a:ext>
          </a:extLst>
        </xdr:cNvPr>
        <xdr:cNvSpPr txBox="1"/>
      </xdr:nvSpPr>
      <xdr:spPr>
        <a:xfrm>
          <a:off x="6473826" y="1374775"/>
          <a:ext cx="3219449" cy="17081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k-SK" sz="1100"/>
            <a:t>Modus </a:t>
          </a:r>
          <a:r>
            <a:rPr lang="sk-SK" sz="1100" baseline="0">
              <a:latin typeface="Calibri" panose="020F0502020204030204" pitchFamily="34" charset="0"/>
              <a:cs typeface="Calibri" panose="020F0502020204030204" pitchFamily="34" charset="0"/>
            </a:rPr>
            <a:t>dátového súboru</a:t>
          </a:r>
          <a:r>
            <a:rPr lang="sk-SK" sz="1100" baseline="0">
              <a:latin typeface="+mn-lt"/>
              <a:cs typeface="+mn-cs"/>
            </a:rPr>
            <a:t> je v oboch prípadoch 1000 €. To znamená, že hrubý mesačný plat vo výške 1000 € je najtypickejším platom v skúmanej firme. </a:t>
          </a:r>
          <a:r>
            <a:rPr lang="sk-SK" sz="1100" baseline="0">
              <a:latin typeface="Calibri" panose="020F0502020204030204" pitchFamily="34" charset="0"/>
              <a:cs typeface="Calibri" panose="020F0502020204030204" pitchFamily="34" charset="0"/>
            </a:rPr>
            <a:t>„Pozícia</a:t>
          </a:r>
          <a:r>
            <a:rPr lang="sk-SK" sz="1100" baseline="0">
              <a:solidFill>
                <a:schemeClr val="dk1"/>
              </a:solidFill>
              <a:effectLst/>
              <a:latin typeface="+mn-lt"/>
              <a:ea typeface="+mn-ea"/>
              <a:cs typeface="+mn-cs"/>
            </a:rPr>
            <a:t>” najčastejšieho prvku dátového súboru sa teda nezmenila ani po prijatí nového špičkového odborníka a ani jeho oveľa vyšší mesačný plat neovplyvnil túto charakteristiku polohy dátového súboru.</a:t>
          </a:r>
          <a:endParaRPr lang="sk-SK"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161925</xdr:colOff>
      <xdr:row>4</xdr:row>
      <xdr:rowOff>85724</xdr:rowOff>
    </xdr:from>
    <xdr:to>
      <xdr:col>12</xdr:col>
      <xdr:colOff>485775</xdr:colOff>
      <xdr:row>22</xdr:row>
      <xdr:rowOff>241300</xdr:rowOff>
    </xdr:to>
    <xdr:sp macro="" textlink="">
      <xdr:nvSpPr>
        <xdr:cNvPr id="2" name="BlokTextu 1">
          <a:extLst>
            <a:ext uri="{FF2B5EF4-FFF2-40B4-BE49-F238E27FC236}">
              <a16:creationId xmlns:a16="http://schemas.microsoft.com/office/drawing/2014/main" id="{F7B6E380-EBD0-4C42-8F7D-49B8FE0399D7}"/>
            </a:ext>
          </a:extLst>
        </xdr:cNvPr>
        <xdr:cNvSpPr txBox="1"/>
      </xdr:nvSpPr>
      <xdr:spPr>
        <a:xfrm>
          <a:off x="6429375" y="1622424"/>
          <a:ext cx="3981450" cy="38766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k-SK" sz="1100"/>
            <a:t>Medián dátového súboru je 3, čo znamená, že </a:t>
          </a:r>
          <a:r>
            <a:rPr lang="sk-SK" sz="1100">
              <a:latin typeface="Calibri" panose="020F0502020204030204" pitchFamily="34" charset="0"/>
              <a:cs typeface="Calibri" panose="020F0502020204030204" pitchFamily="34" charset="0"/>
            </a:rPr>
            <a:t>„stredným vzdelaním”</a:t>
          </a:r>
          <a:r>
            <a:rPr lang="sk-SK" sz="1100" baseline="0"/>
            <a:t> v našom dátovom súbore je vzdelanie s číselným kódom 3: stredoškolské vzdelanie s maturitou.</a:t>
          </a:r>
        </a:p>
        <a:p>
          <a:endParaRPr lang="sk-SK" sz="1100" baseline="0"/>
        </a:p>
        <a:p>
          <a:r>
            <a:rPr lang="sk-SK" sz="1100">
              <a:solidFill>
                <a:schemeClr val="dk1"/>
              </a:solidFill>
              <a:effectLst/>
              <a:latin typeface="+mn-lt"/>
              <a:ea typeface="+mn-ea"/>
              <a:cs typeface="+mn-cs"/>
            </a:rPr>
            <a:t>V dolnej tabuľke sme</a:t>
          </a:r>
          <a:r>
            <a:rPr lang="sk-SK" sz="1100" baseline="0">
              <a:solidFill>
                <a:schemeClr val="dk1"/>
              </a:solidFill>
              <a:effectLst/>
              <a:latin typeface="+mn-lt"/>
              <a:ea typeface="+mn-ea"/>
              <a:cs typeface="+mn-cs"/>
            </a:rPr>
            <a:t> údaje zoradili podľa číselného kódu vzdelania (do rastúceho poradia). V tomto prípade aj v takýchto kategorických dátach je možné spraviť logicky správne zoradenie: základoškolské vzdelanie má nižšiu hodnotu ako napríklad vysokoškolské vzdelanie. </a:t>
          </a:r>
        </a:p>
        <a:p>
          <a:endParaRPr lang="sk-SK" sz="1100" baseline="0">
            <a:solidFill>
              <a:schemeClr val="dk1"/>
            </a:solidFill>
            <a:effectLst/>
            <a:latin typeface="+mn-lt"/>
            <a:ea typeface="+mn-ea"/>
            <a:cs typeface="+mn-cs"/>
          </a:endParaRPr>
        </a:p>
        <a:p>
          <a:r>
            <a:rPr lang="sk-SK" sz="1100" baseline="0">
              <a:solidFill>
                <a:schemeClr val="dk1"/>
              </a:solidFill>
              <a:effectLst/>
              <a:latin typeface="+mn-lt"/>
              <a:ea typeface="+mn-ea"/>
              <a:cs typeface="+mn-cs"/>
            </a:rPr>
            <a:t>Po zoradení dát medián súboru môžeme vidieť „aj voľným okom”. </a:t>
          </a:r>
          <a:endParaRPr lang="sk-SK">
            <a:effectLst/>
          </a:endParaRPr>
        </a:p>
        <a:p>
          <a:r>
            <a:rPr lang="sk-SK" sz="1100" baseline="0">
              <a:solidFill>
                <a:schemeClr val="dk1"/>
              </a:solidFill>
              <a:effectLst/>
              <a:latin typeface="+mn-lt"/>
              <a:ea typeface="+mn-ea"/>
              <a:cs typeface="+mn-cs"/>
            </a:rPr>
            <a:t>V tabuľke máme párny počet pozorovaní (14 údajov). To znamená, že máme až 2 „prostredné prvky” (v tomto prípade siedme a ôsme pozorovanie), a teda medián dátového súboru počítame ako ich aritmetický priemer: </a:t>
          </a:r>
          <a:endParaRPr lang="sk-SK">
            <a:effectLst/>
          </a:endParaRPr>
        </a:p>
        <a:p>
          <a:r>
            <a:rPr lang="sk-SK" sz="1100" baseline="0">
              <a:solidFill>
                <a:schemeClr val="dk1"/>
              </a:solidFill>
              <a:effectLst/>
              <a:latin typeface="+mn-lt"/>
              <a:ea typeface="+mn-ea"/>
              <a:cs typeface="+mn-cs"/>
            </a:rPr>
            <a:t>(3 + 3) / 2 = 3.</a:t>
          </a:r>
          <a:endParaRPr lang="sk-SK">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sk-SK" sz="1100">
              <a:solidFill>
                <a:schemeClr val="dk1"/>
              </a:solidFill>
              <a:effectLst/>
              <a:latin typeface="+mn-lt"/>
              <a:ea typeface="+mn-ea"/>
              <a:cs typeface="+mn-cs"/>
            </a:rPr>
            <a:t>„Mediánovým</a:t>
          </a:r>
          <a:r>
            <a:rPr lang="sk-SK" sz="1100" baseline="0">
              <a:solidFill>
                <a:schemeClr val="dk1"/>
              </a:solidFill>
              <a:effectLst/>
              <a:latin typeface="+mn-lt"/>
              <a:ea typeface="+mn-ea"/>
              <a:cs typeface="+mn-cs"/>
            </a:rPr>
            <a:t> </a:t>
          </a:r>
          <a:r>
            <a:rPr lang="sk-SK" sz="1100">
              <a:solidFill>
                <a:schemeClr val="dk1"/>
              </a:solidFill>
              <a:effectLst/>
              <a:latin typeface="+mn-lt"/>
              <a:ea typeface="+mn-ea"/>
              <a:cs typeface="+mn-cs"/>
            </a:rPr>
            <a:t>vzdelaním”</a:t>
          </a:r>
          <a:r>
            <a:rPr lang="sk-SK" sz="1100" baseline="0">
              <a:solidFill>
                <a:schemeClr val="dk1"/>
              </a:solidFill>
              <a:effectLst/>
              <a:latin typeface="+mn-lt"/>
              <a:ea typeface="+mn-ea"/>
              <a:cs typeface="+mn-cs"/>
            </a:rPr>
            <a:t> v našom dátovom súbore je vzdelanie s číselným kódom 3: stredoškolské vzdelanie s maturitou. Voľne teda môžeme povedať, že </a:t>
          </a:r>
          <a:r>
            <a:rPr lang="sk-SK" sz="1100">
              <a:solidFill>
                <a:schemeClr val="dk1"/>
              </a:solidFill>
              <a:effectLst/>
              <a:latin typeface="+mn-lt"/>
              <a:ea typeface="+mn-ea"/>
              <a:cs typeface="+mn-cs"/>
            </a:rPr>
            <a:t>„taký priemerný respondent” zo</a:t>
          </a:r>
          <a:r>
            <a:rPr lang="sk-SK" sz="1100" baseline="0">
              <a:solidFill>
                <a:schemeClr val="dk1"/>
              </a:solidFill>
              <a:effectLst/>
              <a:latin typeface="+mn-lt"/>
              <a:ea typeface="+mn-ea"/>
              <a:cs typeface="+mn-cs"/>
            </a:rPr>
            <a:t> skúmanej skupiny má stredoškolské vzdelanie s maturitou.</a:t>
          </a:r>
          <a:endParaRPr lang="sk-SK">
            <a:effectLst/>
          </a:endParaRPr>
        </a:p>
        <a:p>
          <a:endParaRPr lang="sk-SK"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257175</xdr:colOff>
      <xdr:row>4</xdr:row>
      <xdr:rowOff>257173</xdr:rowOff>
    </xdr:from>
    <xdr:to>
      <xdr:col>16</xdr:col>
      <xdr:colOff>428624</xdr:colOff>
      <xdr:row>25</xdr:row>
      <xdr:rowOff>57149</xdr:rowOff>
    </xdr:to>
    <xdr:sp macro="" textlink="">
      <xdr:nvSpPr>
        <xdr:cNvPr id="2" name="BlokTextu 1">
          <a:extLst>
            <a:ext uri="{FF2B5EF4-FFF2-40B4-BE49-F238E27FC236}">
              <a16:creationId xmlns:a16="http://schemas.microsoft.com/office/drawing/2014/main" id="{96599832-A9FF-48BF-ABD1-81A869E4E19C}"/>
            </a:ext>
          </a:extLst>
        </xdr:cNvPr>
        <xdr:cNvSpPr txBox="1"/>
      </xdr:nvSpPr>
      <xdr:spPr>
        <a:xfrm>
          <a:off x="6429375" y="1571623"/>
          <a:ext cx="5657849" cy="39814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k-SK" sz="1100"/>
            <a:t>Medián </a:t>
          </a:r>
          <a:r>
            <a:rPr lang="sk-SK" sz="1100" baseline="0">
              <a:latin typeface="Calibri" panose="020F0502020204030204" pitchFamily="34" charset="0"/>
              <a:cs typeface="Calibri" panose="020F0502020204030204" pitchFamily="34" charset="0"/>
            </a:rPr>
            <a:t>dátového súboru</a:t>
          </a:r>
          <a:r>
            <a:rPr lang="sk-SK" sz="1100" baseline="0">
              <a:latin typeface="+mn-lt"/>
              <a:cs typeface="+mn-cs"/>
            </a:rPr>
            <a:t> je v oboch prípadoch 1000 €. To znamená, že hrubý mesačný plat vo výške 1000 € je </a:t>
          </a:r>
          <a:r>
            <a:rPr lang="sk-SK" sz="1100" baseline="0">
              <a:solidFill>
                <a:schemeClr val="dk1"/>
              </a:solidFill>
              <a:effectLst/>
              <a:latin typeface="+mn-lt"/>
              <a:ea typeface="+mn-ea"/>
              <a:cs typeface="+mn-cs"/>
            </a:rPr>
            <a:t>„takým prostredným</a:t>
          </a:r>
          <a:r>
            <a:rPr lang="sk-SK" sz="1100" baseline="0">
              <a:latin typeface="+mn-lt"/>
              <a:cs typeface="+mn-cs"/>
            </a:rPr>
            <a:t> platom</a:t>
          </a:r>
          <a:r>
            <a:rPr lang="sk-SK" sz="1100" baseline="0">
              <a:latin typeface="Calibri" panose="020F0502020204030204" pitchFamily="34" charset="0"/>
              <a:cs typeface="Calibri" panose="020F0502020204030204" pitchFamily="34" charset="0"/>
            </a:rPr>
            <a:t>”</a:t>
          </a:r>
          <a:r>
            <a:rPr lang="sk-SK" sz="1100" baseline="0">
              <a:latin typeface="+mn-lt"/>
              <a:cs typeface="+mn-cs"/>
            </a:rPr>
            <a:t> v skúmanej firme (aj pred, aj po prijatí špičkového odborníka).</a:t>
          </a:r>
        </a:p>
        <a:p>
          <a:endParaRPr lang="sk-SK" sz="1100" baseline="0">
            <a:latin typeface="Calibri" panose="020F0502020204030204" pitchFamily="34" charset="0"/>
            <a:cs typeface="Calibri" panose="020F0502020204030204" pitchFamily="34" charset="0"/>
          </a:endParaRPr>
        </a:p>
        <a:p>
          <a:r>
            <a:rPr lang="sk-SK" sz="1100" baseline="0">
              <a:latin typeface="Calibri" panose="020F0502020204030204" pitchFamily="34" charset="0"/>
              <a:cs typeface="Calibri" panose="020F0502020204030204" pitchFamily="34" charset="0"/>
            </a:rPr>
            <a:t>„Pozícia</a:t>
          </a:r>
          <a:r>
            <a:rPr lang="sk-SK" sz="1100" baseline="0">
              <a:solidFill>
                <a:schemeClr val="dk1"/>
              </a:solidFill>
              <a:effectLst/>
              <a:latin typeface="+mn-lt"/>
              <a:ea typeface="+mn-ea"/>
              <a:cs typeface="+mn-cs"/>
            </a:rPr>
            <a:t>” mediánového platu sa teda nezmenila ani po prijatí nového špičkového odborníka, t. j. ani jeho oveľa vyšší mesačný plat neovplyvnil túto charakteristiku polohy dátového súboru. Tento jav odborne môžeme opísať tak, že medián je menej citlivý na odľahlé pozorovania, ako napríklad výberový priemer (ten sa výrazne vychýlil po započítaní platu nového odborníka, pozri riešenie Príkladu 1). </a:t>
          </a:r>
        </a:p>
        <a:p>
          <a:endParaRPr lang="sk-SK" sz="1100" baseline="0">
            <a:solidFill>
              <a:schemeClr val="dk1"/>
            </a:solidFill>
            <a:effectLst/>
            <a:latin typeface="+mn-lt"/>
            <a:ea typeface="+mn-ea"/>
            <a:cs typeface="+mn-cs"/>
          </a:endParaRPr>
        </a:p>
        <a:p>
          <a:r>
            <a:rPr lang="sk-SK" sz="1100"/>
            <a:t>Všimnime si, že údaje uvedené v tabuľkách</a:t>
          </a:r>
          <a:r>
            <a:rPr lang="sk-SK" sz="1100" baseline="0"/>
            <a:t> naľavo sú zoradené do rastúceho poradia. Mediány teda môžeme vidieť </a:t>
          </a:r>
          <a:r>
            <a:rPr lang="sk-SK" sz="1100" baseline="0">
              <a:latin typeface="Calibri" panose="020F0502020204030204" pitchFamily="34" charset="0"/>
              <a:cs typeface="Calibri" panose="020F0502020204030204" pitchFamily="34" charset="0"/>
            </a:rPr>
            <a:t>„aj voľným okom”. </a:t>
          </a:r>
        </a:p>
        <a:p>
          <a:r>
            <a:rPr lang="sk-SK" sz="1100" baseline="0">
              <a:latin typeface="Calibri" panose="020F0502020204030204" pitchFamily="34" charset="0"/>
              <a:cs typeface="Calibri" panose="020F0502020204030204" pitchFamily="34" charset="0"/>
            </a:rPr>
            <a:t>V prvom súbore (pred prijatím špičkového odborníka) máme párny počet pozorovaní (6 údajov). To znamená, že máme až 2 </a:t>
          </a:r>
          <a:r>
            <a:rPr lang="sk-SK" sz="1100" baseline="0">
              <a:solidFill>
                <a:schemeClr val="dk1"/>
              </a:solidFill>
              <a:effectLst/>
              <a:latin typeface="+mn-lt"/>
              <a:ea typeface="+mn-ea"/>
              <a:cs typeface="+mn-cs"/>
            </a:rPr>
            <a:t>„prostredné prvky” (v tomto prípade 3. a 4. pozorovanie), a teda medián dátového súboru počítame ako ich aritmetický priemer: </a:t>
          </a:r>
        </a:p>
        <a:p>
          <a:r>
            <a:rPr lang="sk-SK" sz="1100" baseline="0">
              <a:solidFill>
                <a:schemeClr val="dk1"/>
              </a:solidFill>
              <a:effectLst/>
              <a:latin typeface="+mn-lt"/>
              <a:ea typeface="+mn-ea"/>
              <a:cs typeface="+mn-cs"/>
            </a:rPr>
            <a:t>(1000 € + 1000 €) / 2 = 1000 €.</a:t>
          </a:r>
        </a:p>
        <a:p>
          <a:endParaRPr lang="sk-SK" sz="1100" baseline="0">
            <a:solidFill>
              <a:schemeClr val="dk1"/>
            </a:solidFill>
            <a:effectLst/>
            <a:latin typeface="+mn-lt"/>
            <a:ea typeface="+mn-ea"/>
            <a:cs typeface="+mn-cs"/>
          </a:endParaRPr>
        </a:p>
        <a:p>
          <a:r>
            <a:rPr lang="sk-SK" sz="1100" baseline="0">
              <a:solidFill>
                <a:schemeClr val="dk1"/>
              </a:solidFill>
              <a:effectLst/>
              <a:latin typeface="+mn-lt"/>
              <a:ea typeface="+mn-ea"/>
              <a:cs typeface="+mn-cs"/>
            </a:rPr>
            <a:t>V druhom súbore (po prijatí špičkového odborníka) máme nepárny počet pozorovaní (7 údajov). To znamená, že v tomto druhom prípade máme iba jeden „prostredný prvok” (4. pozorovanie), a teda medián dátového sa rovná práve tomuto údaju: 1000 €.</a:t>
          </a:r>
          <a:endParaRPr lang="sk-SK">
            <a:effectLst/>
          </a:endParaRPr>
        </a:p>
        <a:p>
          <a:endParaRPr lang="sk-SK"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571500</xdr:colOff>
      <xdr:row>4</xdr:row>
      <xdr:rowOff>114299</xdr:rowOff>
    </xdr:from>
    <xdr:to>
      <xdr:col>15</xdr:col>
      <xdr:colOff>123825</xdr:colOff>
      <xdr:row>11</xdr:row>
      <xdr:rowOff>63500</xdr:rowOff>
    </xdr:to>
    <xdr:sp macro="" textlink="">
      <xdr:nvSpPr>
        <xdr:cNvPr id="2" name="BlokTextu 1">
          <a:extLst>
            <a:ext uri="{FF2B5EF4-FFF2-40B4-BE49-F238E27FC236}">
              <a16:creationId xmlns:a16="http://schemas.microsoft.com/office/drawing/2014/main" id="{E86AD0CF-5A0D-425E-B0F7-33DB86BD4542}"/>
            </a:ext>
          </a:extLst>
        </xdr:cNvPr>
        <xdr:cNvSpPr txBox="1"/>
      </xdr:nvSpPr>
      <xdr:spPr>
        <a:xfrm>
          <a:off x="13138150" y="1606549"/>
          <a:ext cx="4492625" cy="20129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k-SK" sz="1100"/>
            <a:t>Vzostupné zoradenie</a:t>
          </a:r>
          <a:r>
            <a:rPr lang="sk-SK" sz="1100" baseline="0"/>
            <a:t> dát je v MS Exceli možné spraviť nasledovne: </a:t>
          </a:r>
        </a:p>
        <a:p>
          <a:r>
            <a:rPr lang="sk-SK" sz="1100" baseline="0"/>
            <a:t>najprv treba skopírovať celú tabuľku na voľné miesto, a potom ju vyznačiť (aj s hlavičkami stĺpcov). Následne je potrebné kliknúť na menu Domov → Zoradiť a filtrovať </a:t>
          </a:r>
          <a:r>
            <a:rPr lang="sk-SK" sz="1100" baseline="0">
              <a:solidFill>
                <a:schemeClr val="dk1"/>
              </a:solidFill>
              <a:effectLst/>
              <a:latin typeface="+mn-lt"/>
              <a:ea typeface="+mn-ea"/>
              <a:cs typeface="+mn-cs"/>
            </a:rPr>
            <a:t> → Vlastné zoradenie. Otvorí sa nové okno, ktorom treba nastaviť, aby sa hodnoty zoradili podľa stĺpca "výška príplatku uvedená v eurách" (od najmenšieho čísla po najväčšie). Po kliknutí na tlačidlo OK sa hodnoty uvedené v kópii tabuľky zoradia vzostupne. Následne je možné doplniť nové stĺpce: nové poradové čísla podľa výšky poplatku (v absolútnom i relatívnom meradle).</a:t>
          </a:r>
        </a:p>
        <a:p>
          <a:endParaRPr lang="sk-SK"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412750</xdr:colOff>
      <xdr:row>33</xdr:row>
      <xdr:rowOff>69850</xdr:rowOff>
    </xdr:from>
    <xdr:to>
      <xdr:col>4</xdr:col>
      <xdr:colOff>908050</xdr:colOff>
      <xdr:row>41</xdr:row>
      <xdr:rowOff>127000</xdr:rowOff>
    </xdr:to>
    <xdr:sp macro="" textlink="">
      <xdr:nvSpPr>
        <xdr:cNvPr id="2" name="BlokTextu 1">
          <a:extLst>
            <a:ext uri="{FF2B5EF4-FFF2-40B4-BE49-F238E27FC236}">
              <a16:creationId xmlns:a16="http://schemas.microsoft.com/office/drawing/2014/main" id="{67E3D49C-89B0-47EE-B307-28A5D550F1C6}"/>
            </a:ext>
          </a:extLst>
        </xdr:cNvPr>
        <xdr:cNvSpPr txBox="1"/>
      </xdr:nvSpPr>
      <xdr:spPr>
        <a:xfrm>
          <a:off x="412750" y="7975600"/>
          <a:ext cx="5111750" cy="1530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k-SK" sz="1100" b="1" i="1"/>
            <a:t>(A)</a:t>
          </a:r>
        </a:p>
        <a:p>
          <a:r>
            <a:rPr lang="sk-SK" sz="1100"/>
            <a:t>Výberový rozptyl platov</a:t>
          </a:r>
          <a:r>
            <a:rPr lang="sk-SK" sz="1100" baseline="0"/>
            <a:t> pred prijatím špičkového odborníka je</a:t>
          </a:r>
          <a:r>
            <a:rPr lang="sk-SK" sz="1100"/>
            <a:t> 27 000,00; štandardná odchýlka </a:t>
          </a:r>
          <a:r>
            <a:rPr lang="sk-SK" sz="1100">
              <a:solidFill>
                <a:schemeClr val="dk1"/>
              </a:solidFill>
              <a:effectLst/>
              <a:latin typeface="+mn-lt"/>
              <a:ea typeface="+mn-ea"/>
              <a:cs typeface="+mn-cs"/>
            </a:rPr>
            <a:t>platov</a:t>
          </a:r>
          <a:r>
            <a:rPr lang="sk-SK" sz="1100" baseline="0">
              <a:solidFill>
                <a:schemeClr val="dk1"/>
              </a:solidFill>
              <a:effectLst/>
              <a:latin typeface="+mn-lt"/>
              <a:ea typeface="+mn-ea"/>
              <a:cs typeface="+mn-cs"/>
            </a:rPr>
            <a:t> </a:t>
          </a:r>
          <a:r>
            <a:rPr lang="sk-SK" sz="1100"/>
            <a:t>je 164,32 €. Skúmané dáta o výškach</a:t>
          </a:r>
          <a:r>
            <a:rPr lang="sk-SK" sz="1100" baseline="0"/>
            <a:t> mesačných hrubých miezd v skúmanej malej kartografickej ﬁrme (</a:t>
          </a:r>
          <a:r>
            <a:rPr lang="sk-SK" sz="1100" baseline="0">
              <a:solidFill>
                <a:schemeClr val="dk1"/>
              </a:solidFill>
              <a:effectLst/>
              <a:latin typeface="+mn-lt"/>
              <a:ea typeface="+mn-ea"/>
              <a:cs typeface="+mn-cs"/>
            </a:rPr>
            <a:t>pred prijatím špičkového odborníka</a:t>
          </a:r>
          <a:r>
            <a:rPr lang="sk-SK" sz="1100" baseline="0"/>
            <a:t>) sú celkom kompaktné (málo rozptýlené). Až piati zamestnanci zarábajú medzi sumami 850 € a 1000 €, a iba jeden zamestnanec má hrubú mesačnú mzdu vo výške 1300 €. </a:t>
          </a:r>
        </a:p>
        <a:p>
          <a:endParaRPr lang="sk-SK" sz="1100"/>
        </a:p>
      </xdr:txBody>
    </xdr:sp>
    <xdr:clientData/>
  </xdr:twoCellAnchor>
  <xdr:twoCellAnchor>
    <xdr:from>
      <xdr:col>6</xdr:col>
      <xdr:colOff>114300</xdr:colOff>
      <xdr:row>33</xdr:row>
      <xdr:rowOff>76200</xdr:rowOff>
    </xdr:from>
    <xdr:to>
      <xdr:col>10</xdr:col>
      <xdr:colOff>933450</xdr:colOff>
      <xdr:row>45</xdr:row>
      <xdr:rowOff>26400</xdr:rowOff>
    </xdr:to>
    <xdr:sp macro="" textlink="">
      <xdr:nvSpPr>
        <xdr:cNvPr id="3" name="BlokTextu 2">
          <a:extLst>
            <a:ext uri="{FF2B5EF4-FFF2-40B4-BE49-F238E27FC236}">
              <a16:creationId xmlns:a16="http://schemas.microsoft.com/office/drawing/2014/main" id="{059A0AA0-F430-404F-805D-AB22AA7179FF}"/>
            </a:ext>
          </a:extLst>
        </xdr:cNvPr>
        <xdr:cNvSpPr txBox="1"/>
      </xdr:nvSpPr>
      <xdr:spPr>
        <a:xfrm>
          <a:off x="6121400" y="7981950"/>
          <a:ext cx="5435600" cy="2160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k-SK" sz="1100" b="1" i="1"/>
            <a:t>(B)</a:t>
          </a:r>
        </a:p>
        <a:p>
          <a:pPr marL="0" marR="0" lvl="0" indent="0" defTabSz="914400" eaLnBrk="1" fontAlgn="auto" latinLnBrk="0" hangingPunct="1">
            <a:lnSpc>
              <a:spcPct val="100000"/>
            </a:lnSpc>
            <a:spcBef>
              <a:spcPts val="0"/>
            </a:spcBef>
            <a:spcAft>
              <a:spcPts val="0"/>
            </a:spcAft>
            <a:buClrTx/>
            <a:buSzTx/>
            <a:buFontTx/>
            <a:buNone/>
            <a:tabLst/>
            <a:defRPr/>
          </a:pPr>
          <a:r>
            <a:rPr lang="sk-SK" sz="1100"/>
            <a:t>Výberový rozptyl platov</a:t>
          </a:r>
          <a:r>
            <a:rPr lang="sk-SK" sz="1100" baseline="0"/>
            <a:t> po prijatí špičkového odborníka je</a:t>
          </a:r>
          <a:r>
            <a:rPr lang="sk-SK" sz="1100"/>
            <a:t> 915 357,14; štandardná odchýlka </a:t>
          </a:r>
          <a:r>
            <a:rPr lang="sk-SK" sz="1100">
              <a:solidFill>
                <a:schemeClr val="dk1"/>
              </a:solidFill>
              <a:effectLst/>
              <a:latin typeface="+mn-lt"/>
              <a:ea typeface="+mn-ea"/>
              <a:cs typeface="+mn-cs"/>
            </a:rPr>
            <a:t>platov</a:t>
          </a:r>
          <a:r>
            <a:rPr lang="sk-SK" sz="1100" baseline="0">
              <a:solidFill>
                <a:schemeClr val="dk1"/>
              </a:solidFill>
              <a:effectLst/>
              <a:latin typeface="+mn-lt"/>
              <a:ea typeface="+mn-ea"/>
              <a:cs typeface="+mn-cs"/>
            </a:rPr>
            <a:t> </a:t>
          </a:r>
          <a:r>
            <a:rPr lang="sk-SK" sz="1100"/>
            <a:t>je až</a:t>
          </a:r>
          <a:r>
            <a:rPr lang="sk-SK" sz="1100" baseline="0"/>
            <a:t> 956,74</a:t>
          </a:r>
          <a:r>
            <a:rPr lang="sk-SK" sz="1100"/>
            <a:t> €. </a:t>
          </a:r>
          <a:r>
            <a:rPr lang="sk-SK" sz="1100" baseline="0"/>
            <a:t>Rozptýlenosť údajov </a:t>
          </a:r>
          <a:r>
            <a:rPr lang="sk-SK" sz="1100" baseline="0">
              <a:solidFill>
                <a:schemeClr val="dk1"/>
              </a:solidFill>
              <a:effectLst/>
              <a:latin typeface="+mn-lt"/>
              <a:ea typeface="+mn-ea"/>
              <a:cs typeface="+mn-cs"/>
            </a:rPr>
            <a:t>po prijatí špičkového odborníka sa teda radikálne zvýšila (v zmysle smerodajnej odchýlky z hodnoty 164,32 € na 956,74 €). </a:t>
          </a:r>
        </a:p>
        <a:p>
          <a:pPr marL="0" marR="0" lvl="0" indent="0" defTabSz="914400" eaLnBrk="1" fontAlgn="auto" latinLnBrk="0" hangingPunct="1">
            <a:lnSpc>
              <a:spcPct val="100000"/>
            </a:lnSpc>
            <a:spcBef>
              <a:spcPts val="0"/>
            </a:spcBef>
            <a:spcAft>
              <a:spcPts val="0"/>
            </a:spcAft>
            <a:buClrTx/>
            <a:buSzTx/>
            <a:buFontTx/>
            <a:buNone/>
            <a:tabLst/>
            <a:defRPr/>
          </a:pPr>
          <a:r>
            <a:rPr lang="sk-SK" sz="1100">
              <a:solidFill>
                <a:schemeClr val="dk1"/>
              </a:solidFill>
              <a:effectLst/>
              <a:latin typeface="+mn-lt"/>
              <a:ea typeface="+mn-ea"/>
              <a:cs typeface="+mn-cs"/>
            </a:rPr>
            <a:t>Z riešenia</a:t>
          </a:r>
          <a:r>
            <a:rPr lang="sk-SK" sz="1100" baseline="0">
              <a:solidFill>
                <a:schemeClr val="dk1"/>
              </a:solidFill>
              <a:effectLst/>
              <a:latin typeface="+mn-lt"/>
              <a:ea typeface="+mn-ea"/>
              <a:cs typeface="+mn-cs"/>
            </a:rPr>
            <a:t> tohto príkladu môžeme vidieť, že výberový rozptyl a </a:t>
          </a:r>
          <a:r>
            <a:rPr lang="sk-SK" sz="1100">
              <a:solidFill>
                <a:schemeClr val="dk1"/>
              </a:solidFill>
              <a:effectLst/>
              <a:latin typeface="+mn-lt"/>
              <a:ea typeface="+mn-ea"/>
              <a:cs typeface="+mn-cs"/>
            </a:rPr>
            <a:t>štandardná odchýlka sú</a:t>
          </a:r>
          <a:r>
            <a:rPr lang="sk-SK" sz="1100" baseline="0">
              <a:solidFill>
                <a:schemeClr val="dk1"/>
              </a:solidFill>
              <a:effectLst/>
              <a:latin typeface="+mn-lt"/>
              <a:ea typeface="+mn-ea"/>
              <a:cs typeface="+mn-cs"/>
            </a:rPr>
            <a:t> citlivé na takzvané odľahlé pozorovania. Do dátového súboru stačilo pridať jediný nový údaj (o výške platu nového zamestnanca ‒ špičkového odborníka) a charakteristiky variability dátového súboru sa výrazne zvýšili. </a:t>
          </a:r>
          <a:endParaRPr lang="sk-SK" sz="1100" baseline="0"/>
        </a:p>
        <a:p>
          <a:endParaRPr lang="sk-SK" sz="1100"/>
        </a:p>
      </xdr:txBody>
    </xdr:sp>
    <xdr:clientData/>
  </xdr:twoCellAnchor>
  <xdr:twoCellAnchor>
    <xdr:from>
      <xdr:col>12</xdr:col>
      <xdr:colOff>101600</xdr:colOff>
      <xdr:row>33</xdr:row>
      <xdr:rowOff>82550</xdr:rowOff>
    </xdr:from>
    <xdr:to>
      <xdr:col>16</xdr:col>
      <xdr:colOff>920750</xdr:colOff>
      <xdr:row>45</xdr:row>
      <xdr:rowOff>32750</xdr:rowOff>
    </xdr:to>
    <xdr:sp macro="" textlink="">
      <xdr:nvSpPr>
        <xdr:cNvPr id="4" name="BlokTextu 3">
          <a:extLst>
            <a:ext uri="{FF2B5EF4-FFF2-40B4-BE49-F238E27FC236}">
              <a16:creationId xmlns:a16="http://schemas.microsoft.com/office/drawing/2014/main" id="{4D36578E-6FFC-4142-AAD3-D7CDFC83E8E0}"/>
            </a:ext>
          </a:extLst>
        </xdr:cNvPr>
        <xdr:cNvSpPr txBox="1"/>
      </xdr:nvSpPr>
      <xdr:spPr>
        <a:xfrm>
          <a:off x="12363450" y="7988300"/>
          <a:ext cx="5435600" cy="2160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k-SK" sz="1100" b="1" i="1"/>
            <a:t>(C)</a:t>
          </a:r>
        </a:p>
        <a:p>
          <a:pPr marL="0" marR="0" lvl="0" indent="0" defTabSz="914400" eaLnBrk="1" fontAlgn="auto" latinLnBrk="0" hangingPunct="1">
            <a:lnSpc>
              <a:spcPct val="100000"/>
            </a:lnSpc>
            <a:spcBef>
              <a:spcPts val="0"/>
            </a:spcBef>
            <a:spcAft>
              <a:spcPts val="0"/>
            </a:spcAft>
            <a:buClrTx/>
            <a:buSzTx/>
            <a:buFontTx/>
            <a:buNone/>
            <a:tabLst/>
            <a:defRPr/>
          </a:pPr>
          <a:r>
            <a:rPr lang="sk-SK" sz="1100"/>
            <a:t>Výberový rozptyl platov</a:t>
          </a:r>
          <a:r>
            <a:rPr lang="sk-SK" sz="1100" baseline="0"/>
            <a:t> po prijatí nového bežného zamestnanca (namiesto špičkového odborníka) je</a:t>
          </a:r>
          <a:r>
            <a:rPr lang="sk-SK" sz="1100"/>
            <a:t> 23 928,57; štandardná odchýlka </a:t>
          </a:r>
          <a:r>
            <a:rPr lang="sk-SK" sz="1100">
              <a:solidFill>
                <a:schemeClr val="dk1"/>
              </a:solidFill>
              <a:effectLst/>
              <a:latin typeface="+mn-lt"/>
              <a:ea typeface="+mn-ea"/>
              <a:cs typeface="+mn-cs"/>
            </a:rPr>
            <a:t>platov</a:t>
          </a:r>
          <a:r>
            <a:rPr lang="sk-SK" sz="1100" baseline="0">
              <a:solidFill>
                <a:schemeClr val="dk1"/>
              </a:solidFill>
              <a:effectLst/>
              <a:latin typeface="+mn-lt"/>
              <a:ea typeface="+mn-ea"/>
              <a:cs typeface="+mn-cs"/>
            </a:rPr>
            <a:t> </a:t>
          </a:r>
          <a:r>
            <a:rPr lang="sk-SK" sz="1100"/>
            <a:t>je až</a:t>
          </a:r>
          <a:r>
            <a:rPr lang="sk-SK" sz="1100" baseline="0"/>
            <a:t> 154,69</a:t>
          </a:r>
          <a:r>
            <a:rPr lang="sk-SK" sz="1100"/>
            <a:t> €. </a:t>
          </a:r>
          <a:r>
            <a:rPr lang="sk-SK" sz="1100" baseline="0"/>
            <a:t>Rozptýlenosť údajov </a:t>
          </a:r>
          <a:r>
            <a:rPr lang="sk-SK" sz="1100" baseline="0">
              <a:solidFill>
                <a:schemeClr val="dk1"/>
              </a:solidFill>
              <a:effectLst/>
              <a:latin typeface="+mn-lt"/>
              <a:ea typeface="+mn-ea"/>
              <a:cs typeface="+mn-cs"/>
            </a:rPr>
            <a:t>po prijatí nového bežného zamestnanca (namiesto špičkového odborníka) sa teda, v porovnaní s pôvodnou situáciou, znížila (v zmysle smerodajnej odchýlky z hodnoty 164,32 € na úroveň 154,69 €). </a:t>
          </a:r>
        </a:p>
        <a:p>
          <a:pPr marL="0" marR="0" lvl="0" indent="0" defTabSz="914400" eaLnBrk="1" fontAlgn="auto" latinLnBrk="0" hangingPunct="1">
            <a:lnSpc>
              <a:spcPct val="100000"/>
            </a:lnSpc>
            <a:spcBef>
              <a:spcPts val="0"/>
            </a:spcBef>
            <a:spcAft>
              <a:spcPts val="0"/>
            </a:spcAft>
            <a:buClrTx/>
            <a:buSzTx/>
            <a:buFontTx/>
            <a:buNone/>
            <a:tabLst/>
            <a:defRPr/>
          </a:pPr>
          <a:r>
            <a:rPr lang="sk-SK" sz="1100">
              <a:solidFill>
                <a:schemeClr val="dk1"/>
              </a:solidFill>
              <a:effectLst/>
              <a:latin typeface="+mn-lt"/>
              <a:ea typeface="+mn-ea"/>
              <a:cs typeface="+mn-cs"/>
            </a:rPr>
            <a:t>Vďaka novému údaju (1100 €), ktorý pribudol do dátového súboru, sa dáta o výškach</a:t>
          </a:r>
          <a:r>
            <a:rPr lang="sk-SK" sz="1100" baseline="0">
              <a:solidFill>
                <a:schemeClr val="dk1"/>
              </a:solidFill>
              <a:effectLst/>
              <a:latin typeface="+mn-lt"/>
              <a:ea typeface="+mn-ea"/>
              <a:cs typeface="+mn-cs"/>
            </a:rPr>
            <a:t> mesačných hrubých miezd v skúmanej malej kartografickej ﬁrme stali kompaktnejšími (menej variabilnými). Je to kvôli tomu, že sa nový údaj nachádza </a:t>
          </a:r>
          <a:r>
            <a:rPr lang="sk-SK" sz="1100" baseline="0">
              <a:solidFill>
                <a:schemeClr val="dk1"/>
              </a:solidFill>
              <a:effectLst/>
              <a:latin typeface="Calibri" panose="020F0502020204030204" pitchFamily="34" charset="0"/>
              <a:ea typeface="+mn-ea"/>
              <a:cs typeface="Calibri" panose="020F0502020204030204" pitchFamily="34" charset="0"/>
            </a:rPr>
            <a:t>„v blízkosti” výberového priemeru, a zároveň celkové odchýlky sa rozložia medzi 7 údajmi (kým v pôvodnom súbore sme mali iba 6 pozorovaní).</a:t>
          </a:r>
          <a:endParaRPr lang="sk-SK" sz="1100" baseline="0"/>
        </a:p>
        <a:p>
          <a:endParaRPr lang="sk-SK" sz="1100"/>
        </a:p>
      </xdr:txBody>
    </xdr:sp>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árok16">
    <tabColor rgb="FF92D050"/>
  </sheetPr>
  <dimension ref="A1:I17"/>
  <sheetViews>
    <sheetView workbookViewId="0">
      <selection sqref="A1:I1"/>
    </sheetView>
  </sheetViews>
  <sheetFormatPr defaultRowHeight="14.4" x14ac:dyDescent="0.3"/>
  <cols>
    <col min="1" max="1" width="23.21875" customWidth="1"/>
    <col min="2" max="2" width="9.44140625" bestFit="1" customWidth="1"/>
    <col min="5" max="5" width="23.21875" customWidth="1"/>
    <col min="6" max="6" width="9.44140625" bestFit="1" customWidth="1"/>
  </cols>
  <sheetData>
    <row r="1" spans="1:9" ht="29.25" customHeight="1" x14ac:dyDescent="0.3">
      <c r="A1" s="89" t="s">
        <v>26</v>
      </c>
      <c r="B1" s="89"/>
      <c r="C1" s="89"/>
      <c r="D1" s="89"/>
      <c r="E1" s="89"/>
      <c r="F1" s="89"/>
      <c r="G1" s="89"/>
      <c r="H1" s="89"/>
      <c r="I1" s="89"/>
    </row>
    <row r="3" spans="1:9" ht="44.25" customHeight="1" x14ac:dyDescent="0.3">
      <c r="A3" s="90" t="s">
        <v>23</v>
      </c>
      <c r="B3" s="90"/>
      <c r="C3" s="90"/>
      <c r="D3" s="90"/>
      <c r="E3" s="90"/>
      <c r="F3" s="90"/>
      <c r="G3" s="90"/>
      <c r="H3" s="90"/>
      <c r="I3" s="90"/>
    </row>
    <row r="5" spans="1:9" ht="29.25" customHeight="1" x14ac:dyDescent="0.3">
      <c r="A5" s="91" t="s">
        <v>0</v>
      </c>
      <c r="B5" s="91"/>
      <c r="E5" s="91" t="s">
        <v>1</v>
      </c>
      <c r="F5" s="91"/>
    </row>
    <row r="6" spans="1:9" x14ac:dyDescent="0.3">
      <c r="A6" s="19"/>
      <c r="B6" s="20">
        <v>850</v>
      </c>
      <c r="E6" s="19"/>
      <c r="F6" s="20">
        <v>850</v>
      </c>
    </row>
    <row r="7" spans="1:9" x14ac:dyDescent="0.3">
      <c r="A7" s="19"/>
      <c r="B7" s="20">
        <v>850</v>
      </c>
      <c r="E7" s="19"/>
      <c r="F7" s="20">
        <v>850</v>
      </c>
    </row>
    <row r="8" spans="1:9" x14ac:dyDescent="0.3">
      <c r="A8" s="19"/>
      <c r="B8" s="20">
        <v>1000</v>
      </c>
      <c r="E8" s="19"/>
      <c r="F8" s="20">
        <v>1000</v>
      </c>
    </row>
    <row r="9" spans="1:9" x14ac:dyDescent="0.3">
      <c r="A9" s="19"/>
      <c r="B9" s="20">
        <v>1000</v>
      </c>
      <c r="E9" s="19"/>
      <c r="F9" s="20">
        <v>1000</v>
      </c>
    </row>
    <row r="10" spans="1:9" x14ac:dyDescent="0.3">
      <c r="A10" s="19"/>
      <c r="B10" s="20">
        <v>1000</v>
      </c>
      <c r="E10" s="19"/>
      <c r="F10" s="20">
        <v>1000</v>
      </c>
    </row>
    <row r="11" spans="1:9" x14ac:dyDescent="0.3">
      <c r="A11" s="19"/>
      <c r="B11" s="20">
        <v>1300</v>
      </c>
      <c r="E11" s="19"/>
      <c r="F11" s="20">
        <v>1300</v>
      </c>
    </row>
    <row r="12" spans="1:9" x14ac:dyDescent="0.3">
      <c r="A12" s="4"/>
      <c r="B12" s="18"/>
      <c r="C12" s="4"/>
      <c r="D12" s="4"/>
      <c r="E12" s="19"/>
      <c r="F12" s="20">
        <v>3500</v>
      </c>
    </row>
    <row r="13" spans="1:9" ht="43.2" x14ac:dyDescent="0.3">
      <c r="A13" s="21" t="s">
        <v>24</v>
      </c>
      <c r="B13" s="22">
        <f>AVERAGE(B6:B11)</f>
        <v>1000</v>
      </c>
      <c r="C13" s="23"/>
      <c r="D13" s="23"/>
      <c r="E13" s="21" t="s">
        <v>25</v>
      </c>
      <c r="F13" s="22">
        <f>AVERAGE(F6:F12)</f>
        <v>1357.1428571428571</v>
      </c>
    </row>
    <row r="14" spans="1:9" x14ac:dyDescent="0.3">
      <c r="A14" s="3"/>
    </row>
    <row r="16" spans="1:9" x14ac:dyDescent="0.3">
      <c r="A16" s="15" t="s">
        <v>27</v>
      </c>
      <c r="B16">
        <f>COUNTA(B6:B12)</f>
        <v>6</v>
      </c>
      <c r="E16" s="15" t="s">
        <v>27</v>
      </c>
      <c r="F16">
        <f>COUNTA(F6:F12)</f>
        <v>7</v>
      </c>
    </row>
    <row r="17" spans="1:6" ht="43.2" x14ac:dyDescent="0.3">
      <c r="A17" s="24" t="s">
        <v>28</v>
      </c>
      <c r="B17" s="25">
        <f>SUM(B6:B12)/B16</f>
        <v>1000</v>
      </c>
      <c r="C17" s="4"/>
      <c r="D17" s="4"/>
      <c r="E17" s="24" t="s">
        <v>29</v>
      </c>
      <c r="F17" s="25">
        <f>SUM(F6:F12)/F16</f>
        <v>1357.1428571428571</v>
      </c>
    </row>
  </sheetData>
  <mergeCells count="4">
    <mergeCell ref="A1:I1"/>
    <mergeCell ref="A3:I3"/>
    <mergeCell ref="A5:B5"/>
    <mergeCell ref="E5:F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25533-C663-4162-BD76-47B6D73A792B}">
  <sheetPr codeName="Hárok2">
    <tabColor rgb="FF92D050"/>
  </sheetPr>
  <dimension ref="A1:I19"/>
  <sheetViews>
    <sheetView workbookViewId="0">
      <selection sqref="A1:I1"/>
    </sheetView>
  </sheetViews>
  <sheetFormatPr defaultRowHeight="14.4" x14ac:dyDescent="0.3"/>
  <cols>
    <col min="1" max="3" width="21.21875" customWidth="1"/>
  </cols>
  <sheetData>
    <row r="1" spans="1:9" ht="30" customHeight="1" x14ac:dyDescent="0.3">
      <c r="A1" s="89" t="s">
        <v>30</v>
      </c>
      <c r="B1" s="89"/>
      <c r="C1" s="89"/>
      <c r="D1" s="89"/>
      <c r="E1" s="89"/>
      <c r="F1" s="89"/>
      <c r="G1" s="89"/>
      <c r="H1" s="89"/>
      <c r="I1" s="89"/>
    </row>
    <row r="3" spans="1:9" ht="62.25" customHeight="1" x14ac:dyDescent="0.3">
      <c r="A3" s="90" t="s">
        <v>46</v>
      </c>
      <c r="B3" s="90"/>
      <c r="C3" s="90"/>
      <c r="D3" s="90"/>
      <c r="E3" s="90"/>
      <c r="F3" s="90"/>
      <c r="G3" s="90"/>
      <c r="H3" s="90"/>
      <c r="I3" s="90"/>
    </row>
    <row r="5" spans="1:9" ht="28.8" x14ac:dyDescent="0.3">
      <c r="A5" s="16" t="s">
        <v>31</v>
      </c>
      <c r="B5" s="16" t="s">
        <v>47</v>
      </c>
      <c r="C5" s="16" t="s">
        <v>48</v>
      </c>
      <c r="E5" s="27" t="s">
        <v>3</v>
      </c>
    </row>
    <row r="6" spans="1:9" x14ac:dyDescent="0.3">
      <c r="A6" s="26" t="s">
        <v>32</v>
      </c>
      <c r="B6" s="17" t="s">
        <v>2</v>
      </c>
      <c r="C6" s="17">
        <v>4</v>
      </c>
      <c r="D6" s="1"/>
      <c r="E6" s="28">
        <f>_xlfn.MODE.MULT(C6:C19)</f>
        <v>3</v>
      </c>
    </row>
    <row r="7" spans="1:9" x14ac:dyDescent="0.3">
      <c r="A7" s="26" t="s">
        <v>33</v>
      </c>
      <c r="B7" s="17" t="s">
        <v>2</v>
      </c>
      <c r="C7" s="17">
        <v>4</v>
      </c>
      <c r="I7" s="1"/>
    </row>
    <row r="8" spans="1:9" x14ac:dyDescent="0.3">
      <c r="A8" s="26" t="s">
        <v>34</v>
      </c>
      <c r="B8" s="17" t="s">
        <v>4</v>
      </c>
      <c r="C8" s="17">
        <v>2</v>
      </c>
      <c r="I8" s="1"/>
    </row>
    <row r="9" spans="1:9" x14ac:dyDescent="0.3">
      <c r="A9" s="26" t="s">
        <v>35</v>
      </c>
      <c r="B9" s="17" t="s">
        <v>2</v>
      </c>
      <c r="C9" s="17">
        <v>4</v>
      </c>
      <c r="I9" s="1"/>
    </row>
    <row r="10" spans="1:9" x14ac:dyDescent="0.3">
      <c r="A10" s="26" t="s">
        <v>36</v>
      </c>
      <c r="B10" s="17" t="s">
        <v>5</v>
      </c>
      <c r="C10" s="17">
        <v>3</v>
      </c>
      <c r="I10" s="1"/>
    </row>
    <row r="11" spans="1:9" x14ac:dyDescent="0.3">
      <c r="A11" s="26" t="s">
        <v>37</v>
      </c>
      <c r="B11" s="17" t="s">
        <v>6</v>
      </c>
      <c r="C11" s="17">
        <v>1</v>
      </c>
      <c r="I11" s="1"/>
    </row>
    <row r="12" spans="1:9" x14ac:dyDescent="0.3">
      <c r="A12" s="26" t="s">
        <v>38</v>
      </c>
      <c r="B12" s="17" t="s">
        <v>5</v>
      </c>
      <c r="C12" s="17">
        <v>3</v>
      </c>
      <c r="I12" s="1"/>
    </row>
    <row r="13" spans="1:9" x14ac:dyDescent="0.3">
      <c r="A13" s="26" t="s">
        <v>39</v>
      </c>
      <c r="B13" s="17" t="s">
        <v>5</v>
      </c>
      <c r="C13" s="17">
        <v>3</v>
      </c>
    </row>
    <row r="14" spans="1:9" x14ac:dyDescent="0.3">
      <c r="A14" s="26" t="s">
        <v>40</v>
      </c>
      <c r="B14" s="17" t="s">
        <v>5</v>
      </c>
      <c r="C14" s="17">
        <v>3</v>
      </c>
    </row>
    <row r="15" spans="1:9" x14ac:dyDescent="0.3">
      <c r="A15" s="26" t="s">
        <v>45</v>
      </c>
      <c r="B15" s="17" t="s">
        <v>5</v>
      </c>
      <c r="C15" s="17">
        <v>3</v>
      </c>
    </row>
    <row r="16" spans="1:9" x14ac:dyDescent="0.3">
      <c r="A16" s="26" t="s">
        <v>41</v>
      </c>
      <c r="B16" s="17" t="s">
        <v>5</v>
      </c>
      <c r="C16" s="17">
        <v>3</v>
      </c>
    </row>
    <row r="17" spans="1:3" x14ac:dyDescent="0.3">
      <c r="A17" s="26" t="s">
        <v>42</v>
      </c>
      <c r="B17" s="17" t="s">
        <v>5</v>
      </c>
      <c r="C17" s="17">
        <v>3</v>
      </c>
    </row>
    <row r="18" spans="1:3" x14ac:dyDescent="0.3">
      <c r="A18" s="26" t="s">
        <v>43</v>
      </c>
      <c r="B18" s="17" t="s">
        <v>2</v>
      </c>
      <c r="C18" s="17">
        <v>4</v>
      </c>
    </row>
    <row r="19" spans="1:3" x14ac:dyDescent="0.3">
      <c r="A19" s="26" t="s">
        <v>44</v>
      </c>
      <c r="B19" s="17" t="s">
        <v>4</v>
      </c>
      <c r="C19" s="17">
        <v>2</v>
      </c>
    </row>
  </sheetData>
  <mergeCells count="2">
    <mergeCell ref="A1:I1"/>
    <mergeCell ref="A3:I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95072-279D-4256-9C82-F164AE92F925}">
  <sheetPr codeName="Hárok4">
    <tabColor rgb="FF92D050"/>
  </sheetPr>
  <dimension ref="A1:I14"/>
  <sheetViews>
    <sheetView workbookViewId="0">
      <selection sqref="A1:I1"/>
    </sheetView>
  </sheetViews>
  <sheetFormatPr defaultRowHeight="14.4" x14ac:dyDescent="0.3"/>
  <cols>
    <col min="1" max="1" width="23.21875" customWidth="1"/>
    <col min="2" max="2" width="9.44140625" bestFit="1" customWidth="1"/>
    <col min="5" max="5" width="23.21875" customWidth="1"/>
    <col min="6" max="6" width="9.44140625" bestFit="1" customWidth="1"/>
  </cols>
  <sheetData>
    <row r="1" spans="1:9" ht="29.25" customHeight="1" x14ac:dyDescent="0.3">
      <c r="A1" s="89" t="s">
        <v>49</v>
      </c>
      <c r="B1" s="89"/>
      <c r="C1" s="89"/>
      <c r="D1" s="89"/>
      <c r="E1" s="89"/>
      <c r="F1" s="89"/>
      <c r="G1" s="89"/>
      <c r="H1" s="89"/>
      <c r="I1" s="89"/>
    </row>
    <row r="3" spans="1:9" ht="44.25" customHeight="1" x14ac:dyDescent="0.3">
      <c r="A3" s="90" t="s">
        <v>50</v>
      </c>
      <c r="B3" s="90"/>
      <c r="C3" s="90"/>
      <c r="D3" s="90"/>
      <c r="E3" s="90"/>
      <c r="F3" s="90"/>
      <c r="G3" s="90"/>
      <c r="H3" s="90"/>
      <c r="I3" s="90"/>
    </row>
    <row r="5" spans="1:9" ht="29.25" customHeight="1" x14ac:dyDescent="0.3">
      <c r="A5" s="91" t="s">
        <v>0</v>
      </c>
      <c r="B5" s="91"/>
      <c r="E5" s="91" t="s">
        <v>1</v>
      </c>
      <c r="F5" s="91"/>
    </row>
    <row r="6" spans="1:9" x14ac:dyDescent="0.3">
      <c r="A6" s="19"/>
      <c r="B6" s="20">
        <v>850</v>
      </c>
      <c r="E6" s="19"/>
      <c r="F6" s="20">
        <v>850</v>
      </c>
    </row>
    <row r="7" spans="1:9" x14ac:dyDescent="0.3">
      <c r="A7" s="19"/>
      <c r="B7" s="20">
        <v>850</v>
      </c>
      <c r="E7" s="19"/>
      <c r="F7" s="20">
        <v>850</v>
      </c>
    </row>
    <row r="8" spans="1:9" x14ac:dyDescent="0.3">
      <c r="A8" s="19"/>
      <c r="B8" s="20">
        <v>1000</v>
      </c>
      <c r="E8" s="19"/>
      <c r="F8" s="20">
        <v>1000</v>
      </c>
    </row>
    <row r="9" spans="1:9" x14ac:dyDescent="0.3">
      <c r="A9" s="19"/>
      <c r="B9" s="20">
        <v>1000</v>
      </c>
      <c r="E9" s="19"/>
      <c r="F9" s="20">
        <v>1000</v>
      </c>
    </row>
    <row r="10" spans="1:9" x14ac:dyDescent="0.3">
      <c r="A10" s="19"/>
      <c r="B10" s="20">
        <v>1000</v>
      </c>
      <c r="E10" s="19"/>
      <c r="F10" s="20">
        <v>1000</v>
      </c>
    </row>
    <row r="11" spans="1:9" x14ac:dyDescent="0.3">
      <c r="A11" s="19"/>
      <c r="B11" s="20">
        <v>1300</v>
      </c>
      <c r="E11" s="19"/>
      <c r="F11" s="20">
        <v>1300</v>
      </c>
    </row>
    <row r="12" spans="1:9" x14ac:dyDescent="0.3">
      <c r="A12" s="4"/>
      <c r="B12" s="18"/>
      <c r="C12" s="4"/>
      <c r="D12" s="4"/>
      <c r="E12" s="19"/>
      <c r="F12" s="20">
        <v>3500</v>
      </c>
    </row>
    <row r="13" spans="1:9" x14ac:dyDescent="0.3">
      <c r="A13" s="21" t="s">
        <v>3</v>
      </c>
      <c r="B13" s="22">
        <f>_xlfn.MODE.MULT(B6:B12)</f>
        <v>1000</v>
      </c>
      <c r="C13" s="23"/>
      <c r="D13" s="23"/>
      <c r="E13" s="21" t="s">
        <v>3</v>
      </c>
      <c r="F13" s="22">
        <f>_xlfn.MODE.MULT(F6:F12)</f>
        <v>1000</v>
      </c>
    </row>
    <row r="14" spans="1:9" x14ac:dyDescent="0.3">
      <c r="A14" s="3"/>
    </row>
  </sheetData>
  <mergeCells count="4">
    <mergeCell ref="A1:I1"/>
    <mergeCell ref="A3:I3"/>
    <mergeCell ref="A5:B5"/>
    <mergeCell ref="E5:F5"/>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CE3C6-17CA-4E85-B928-32613CF5C033}">
  <sheetPr codeName="Hárok6">
    <tabColor rgb="FF92D050"/>
  </sheetPr>
  <dimension ref="A1:I37"/>
  <sheetViews>
    <sheetView workbookViewId="0">
      <selection sqref="A1:I1"/>
    </sheetView>
  </sheetViews>
  <sheetFormatPr defaultRowHeight="14.4" x14ac:dyDescent="0.3"/>
  <cols>
    <col min="1" max="3" width="21.21875" customWidth="1"/>
  </cols>
  <sheetData>
    <row r="1" spans="1:9" ht="30" customHeight="1" x14ac:dyDescent="0.3">
      <c r="A1" s="89" t="s">
        <v>53</v>
      </c>
      <c r="B1" s="89"/>
      <c r="C1" s="89"/>
      <c r="D1" s="89"/>
      <c r="E1" s="89"/>
      <c r="F1" s="89"/>
      <c r="G1" s="89"/>
      <c r="H1" s="89"/>
      <c r="I1" s="89"/>
    </row>
    <row r="3" spans="1:9" ht="62.25" customHeight="1" x14ac:dyDescent="0.3">
      <c r="A3" s="90" t="s">
        <v>52</v>
      </c>
      <c r="B3" s="90"/>
      <c r="C3" s="90"/>
      <c r="D3" s="90"/>
      <c r="E3" s="90"/>
      <c r="F3" s="90"/>
      <c r="G3" s="90"/>
      <c r="H3" s="90"/>
      <c r="I3" s="90"/>
    </row>
    <row r="5" spans="1:9" ht="28.8" x14ac:dyDescent="0.3">
      <c r="A5" s="16" t="s">
        <v>31</v>
      </c>
      <c r="B5" s="16" t="s">
        <v>47</v>
      </c>
      <c r="C5" s="16" t="s">
        <v>48</v>
      </c>
      <c r="E5" s="27" t="s">
        <v>7</v>
      </c>
    </row>
    <row r="6" spans="1:9" x14ac:dyDescent="0.3">
      <c r="A6" s="26" t="s">
        <v>32</v>
      </c>
      <c r="B6" s="17" t="s">
        <v>2</v>
      </c>
      <c r="C6" s="17">
        <v>4</v>
      </c>
      <c r="D6" s="1"/>
      <c r="E6" s="28">
        <f>MEDIAN(C6:C19)</f>
        <v>3</v>
      </c>
    </row>
    <row r="7" spans="1:9" x14ac:dyDescent="0.3">
      <c r="A7" s="26" t="s">
        <v>33</v>
      </c>
      <c r="B7" s="17" t="s">
        <v>2</v>
      </c>
      <c r="C7" s="17">
        <v>4</v>
      </c>
      <c r="I7" s="1"/>
    </row>
    <row r="8" spans="1:9" x14ac:dyDescent="0.3">
      <c r="A8" s="26" t="s">
        <v>34</v>
      </c>
      <c r="B8" s="17" t="s">
        <v>4</v>
      </c>
      <c r="C8" s="17">
        <v>2</v>
      </c>
      <c r="I8" s="1"/>
    </row>
    <row r="9" spans="1:9" x14ac:dyDescent="0.3">
      <c r="A9" s="26" t="s">
        <v>35</v>
      </c>
      <c r="B9" s="17" t="s">
        <v>2</v>
      </c>
      <c r="C9" s="17">
        <v>4</v>
      </c>
      <c r="I9" s="1"/>
    </row>
    <row r="10" spans="1:9" x14ac:dyDescent="0.3">
      <c r="A10" s="26" t="s">
        <v>36</v>
      </c>
      <c r="B10" s="17" t="s">
        <v>5</v>
      </c>
      <c r="C10" s="17">
        <v>3</v>
      </c>
      <c r="I10" s="1"/>
    </row>
    <row r="11" spans="1:9" x14ac:dyDescent="0.3">
      <c r="A11" s="26" t="s">
        <v>37</v>
      </c>
      <c r="B11" s="17" t="s">
        <v>6</v>
      </c>
      <c r="C11" s="17">
        <v>1</v>
      </c>
      <c r="I11" s="1"/>
    </row>
    <row r="12" spans="1:9" x14ac:dyDescent="0.3">
      <c r="A12" s="26" t="s">
        <v>38</v>
      </c>
      <c r="B12" s="17" t="s">
        <v>5</v>
      </c>
      <c r="C12" s="17">
        <v>3</v>
      </c>
      <c r="I12" s="1"/>
    </row>
    <row r="13" spans="1:9" x14ac:dyDescent="0.3">
      <c r="A13" s="26" t="s">
        <v>39</v>
      </c>
      <c r="B13" s="17" t="s">
        <v>5</v>
      </c>
      <c r="C13" s="17">
        <v>3</v>
      </c>
    </row>
    <row r="14" spans="1:9" x14ac:dyDescent="0.3">
      <c r="A14" s="26" t="s">
        <v>40</v>
      </c>
      <c r="B14" s="17" t="s">
        <v>5</v>
      </c>
      <c r="C14" s="17">
        <v>3</v>
      </c>
    </row>
    <row r="15" spans="1:9" x14ac:dyDescent="0.3">
      <c r="A15" s="26" t="s">
        <v>45</v>
      </c>
      <c r="B15" s="17" t="s">
        <v>5</v>
      </c>
      <c r="C15" s="17">
        <v>3</v>
      </c>
    </row>
    <row r="16" spans="1:9" x14ac:dyDescent="0.3">
      <c r="A16" s="26" t="s">
        <v>41</v>
      </c>
      <c r="B16" s="17" t="s">
        <v>5</v>
      </c>
      <c r="C16" s="17">
        <v>3</v>
      </c>
    </row>
    <row r="17" spans="1:4" x14ac:dyDescent="0.3">
      <c r="A17" s="26" t="s">
        <v>42</v>
      </c>
      <c r="B17" s="17" t="s">
        <v>5</v>
      </c>
      <c r="C17" s="17">
        <v>3</v>
      </c>
    </row>
    <row r="18" spans="1:4" x14ac:dyDescent="0.3">
      <c r="A18" s="26" t="s">
        <v>43</v>
      </c>
      <c r="B18" s="17" t="s">
        <v>2</v>
      </c>
      <c r="C18" s="17">
        <v>4</v>
      </c>
    </row>
    <row r="19" spans="1:4" x14ac:dyDescent="0.3">
      <c r="A19" s="26" t="s">
        <v>44</v>
      </c>
      <c r="B19" s="17" t="s">
        <v>4</v>
      </c>
      <c r="C19" s="17">
        <v>2</v>
      </c>
    </row>
    <row r="22" spans="1:4" ht="32.25" customHeight="1" x14ac:dyDescent="0.3">
      <c r="A22" s="92" t="s">
        <v>54</v>
      </c>
      <c r="B22" s="92"/>
      <c r="C22" s="92"/>
      <c r="D22" s="92"/>
    </row>
    <row r="23" spans="1:4" ht="57.6" x14ac:dyDescent="0.3">
      <c r="A23" s="35" t="s">
        <v>55</v>
      </c>
      <c r="B23" s="16" t="s">
        <v>47</v>
      </c>
      <c r="C23" s="16" t="s">
        <v>48</v>
      </c>
      <c r="D23" s="16" t="s">
        <v>56</v>
      </c>
    </row>
    <row r="24" spans="1:4" x14ac:dyDescent="0.3">
      <c r="A24" s="36" t="s">
        <v>37</v>
      </c>
      <c r="B24" s="17" t="s">
        <v>6</v>
      </c>
      <c r="C24" s="17">
        <v>1</v>
      </c>
      <c r="D24" s="19">
        <v>1</v>
      </c>
    </row>
    <row r="25" spans="1:4" x14ac:dyDescent="0.3">
      <c r="A25" s="36" t="s">
        <v>34</v>
      </c>
      <c r="B25" s="17" t="s">
        <v>4</v>
      </c>
      <c r="C25" s="17">
        <v>2</v>
      </c>
      <c r="D25" s="19">
        <v>2</v>
      </c>
    </row>
    <row r="26" spans="1:4" x14ac:dyDescent="0.3">
      <c r="A26" s="36" t="s">
        <v>44</v>
      </c>
      <c r="B26" s="17" t="s">
        <v>4</v>
      </c>
      <c r="C26" s="17">
        <v>2</v>
      </c>
      <c r="D26" s="19">
        <v>3</v>
      </c>
    </row>
    <row r="27" spans="1:4" x14ac:dyDescent="0.3">
      <c r="A27" s="36" t="s">
        <v>36</v>
      </c>
      <c r="B27" s="17" t="s">
        <v>5</v>
      </c>
      <c r="C27" s="17">
        <v>3</v>
      </c>
      <c r="D27" s="19">
        <v>4</v>
      </c>
    </row>
    <row r="28" spans="1:4" x14ac:dyDescent="0.3">
      <c r="A28" s="36" t="s">
        <v>38</v>
      </c>
      <c r="B28" s="17" t="s">
        <v>5</v>
      </c>
      <c r="C28" s="17">
        <v>3</v>
      </c>
      <c r="D28" s="19">
        <v>5</v>
      </c>
    </row>
    <row r="29" spans="1:4" x14ac:dyDescent="0.3">
      <c r="A29" s="36" t="s">
        <v>39</v>
      </c>
      <c r="B29" s="17" t="s">
        <v>5</v>
      </c>
      <c r="C29" s="17">
        <v>3</v>
      </c>
      <c r="D29" s="19">
        <v>6</v>
      </c>
    </row>
    <row r="30" spans="1:4" x14ac:dyDescent="0.3">
      <c r="A30" s="36" t="s">
        <v>40</v>
      </c>
      <c r="B30" s="33" t="s">
        <v>5</v>
      </c>
      <c r="C30" s="33">
        <v>3</v>
      </c>
      <c r="D30" s="34">
        <v>7</v>
      </c>
    </row>
    <row r="31" spans="1:4" x14ac:dyDescent="0.3">
      <c r="A31" s="36" t="s">
        <v>45</v>
      </c>
      <c r="B31" s="33" t="s">
        <v>5</v>
      </c>
      <c r="C31" s="33">
        <v>3</v>
      </c>
      <c r="D31" s="34">
        <v>8</v>
      </c>
    </row>
    <row r="32" spans="1:4" x14ac:dyDescent="0.3">
      <c r="A32" s="36" t="s">
        <v>41</v>
      </c>
      <c r="B32" s="17" t="s">
        <v>5</v>
      </c>
      <c r="C32" s="17">
        <v>3</v>
      </c>
      <c r="D32" s="19">
        <v>9</v>
      </c>
    </row>
    <row r="33" spans="1:4" x14ac:dyDescent="0.3">
      <c r="A33" s="36" t="s">
        <v>42</v>
      </c>
      <c r="B33" s="17" t="s">
        <v>5</v>
      </c>
      <c r="C33" s="17">
        <v>3</v>
      </c>
      <c r="D33" s="19">
        <v>10</v>
      </c>
    </row>
    <row r="34" spans="1:4" x14ac:dyDescent="0.3">
      <c r="A34" s="36" t="s">
        <v>32</v>
      </c>
      <c r="B34" s="17" t="s">
        <v>2</v>
      </c>
      <c r="C34" s="17">
        <v>4</v>
      </c>
      <c r="D34" s="19">
        <v>11</v>
      </c>
    </row>
    <row r="35" spans="1:4" x14ac:dyDescent="0.3">
      <c r="A35" s="36" t="s">
        <v>33</v>
      </c>
      <c r="B35" s="17" t="s">
        <v>2</v>
      </c>
      <c r="C35" s="17">
        <v>4</v>
      </c>
      <c r="D35" s="19">
        <v>12</v>
      </c>
    </row>
    <row r="36" spans="1:4" x14ac:dyDescent="0.3">
      <c r="A36" s="36" t="s">
        <v>35</v>
      </c>
      <c r="B36" s="17" t="s">
        <v>2</v>
      </c>
      <c r="C36" s="17">
        <v>4</v>
      </c>
      <c r="D36" s="19">
        <v>13</v>
      </c>
    </row>
    <row r="37" spans="1:4" x14ac:dyDescent="0.3">
      <c r="A37" s="36" t="s">
        <v>43</v>
      </c>
      <c r="B37" s="17" t="s">
        <v>2</v>
      </c>
      <c r="C37" s="17">
        <v>4</v>
      </c>
      <c r="D37" s="19">
        <v>14</v>
      </c>
    </row>
  </sheetData>
  <sortState xmlns:xlrd2="http://schemas.microsoft.com/office/spreadsheetml/2017/richdata2" ref="A24:C37">
    <sortCondition ref="C24:C37"/>
  </sortState>
  <mergeCells count="3">
    <mergeCell ref="A1:I1"/>
    <mergeCell ref="A3:I3"/>
    <mergeCell ref="A22:D22"/>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39DA5-B86F-4B85-AF21-971E187D49BD}">
  <sheetPr codeName="Hárok8">
    <tabColor rgb="FF92D050"/>
  </sheetPr>
  <dimension ref="A1:I14"/>
  <sheetViews>
    <sheetView workbookViewId="0">
      <selection activeCell="C22" sqref="C22"/>
    </sheetView>
  </sheetViews>
  <sheetFormatPr defaultRowHeight="14.4" x14ac:dyDescent="0.3"/>
  <cols>
    <col min="1" max="1" width="23.21875" customWidth="1"/>
    <col min="2" max="2" width="9.44140625" bestFit="1" customWidth="1"/>
    <col min="5" max="5" width="23.21875" customWidth="1"/>
    <col min="6" max="6" width="9.44140625" bestFit="1" customWidth="1"/>
  </cols>
  <sheetData>
    <row r="1" spans="1:9" ht="29.25" customHeight="1" x14ac:dyDescent="0.3">
      <c r="A1" s="89" t="s">
        <v>51</v>
      </c>
      <c r="B1" s="89"/>
      <c r="C1" s="89"/>
      <c r="D1" s="89"/>
      <c r="E1" s="89"/>
      <c r="F1" s="89"/>
      <c r="G1" s="89"/>
      <c r="H1" s="89"/>
      <c r="I1" s="89"/>
    </row>
    <row r="3" spans="1:9" ht="44.25" customHeight="1" x14ac:dyDescent="0.3">
      <c r="A3" s="90" t="s">
        <v>50</v>
      </c>
      <c r="B3" s="90"/>
      <c r="C3" s="90"/>
      <c r="D3" s="90"/>
      <c r="E3" s="90"/>
      <c r="F3" s="90"/>
      <c r="G3" s="90"/>
      <c r="H3" s="90"/>
      <c r="I3" s="90"/>
    </row>
    <row r="5" spans="1:9" ht="29.25" customHeight="1" x14ac:dyDescent="0.3">
      <c r="A5" s="91" t="s">
        <v>0</v>
      </c>
      <c r="B5" s="91"/>
      <c r="E5" s="91" t="s">
        <v>1</v>
      </c>
      <c r="F5" s="91"/>
    </row>
    <row r="6" spans="1:9" x14ac:dyDescent="0.3">
      <c r="A6" s="26" t="s">
        <v>32</v>
      </c>
      <c r="B6" s="20">
        <v>850</v>
      </c>
      <c r="E6" s="26" t="s">
        <v>32</v>
      </c>
      <c r="F6" s="20">
        <v>850</v>
      </c>
    </row>
    <row r="7" spans="1:9" x14ac:dyDescent="0.3">
      <c r="A7" s="26" t="s">
        <v>33</v>
      </c>
      <c r="B7" s="20">
        <v>850</v>
      </c>
      <c r="E7" s="26" t="s">
        <v>33</v>
      </c>
      <c r="F7" s="20">
        <v>850</v>
      </c>
    </row>
    <row r="8" spans="1:9" x14ac:dyDescent="0.3">
      <c r="A8" s="29" t="s">
        <v>34</v>
      </c>
      <c r="B8" s="30">
        <v>1000</v>
      </c>
      <c r="E8" s="26" t="s">
        <v>34</v>
      </c>
      <c r="F8" s="20">
        <v>1000</v>
      </c>
    </row>
    <row r="9" spans="1:9" x14ac:dyDescent="0.3">
      <c r="A9" s="29" t="s">
        <v>35</v>
      </c>
      <c r="B9" s="30">
        <v>1000</v>
      </c>
      <c r="E9" s="31" t="s">
        <v>35</v>
      </c>
      <c r="F9" s="32">
        <v>1000</v>
      </c>
    </row>
    <row r="10" spans="1:9" x14ac:dyDescent="0.3">
      <c r="A10" s="26" t="s">
        <v>36</v>
      </c>
      <c r="B10" s="20">
        <v>1000</v>
      </c>
      <c r="E10" s="26" t="s">
        <v>36</v>
      </c>
      <c r="F10" s="20">
        <v>1000</v>
      </c>
    </row>
    <row r="11" spans="1:9" x14ac:dyDescent="0.3">
      <c r="A11" s="26" t="s">
        <v>37</v>
      </c>
      <c r="B11" s="20">
        <v>1300</v>
      </c>
      <c r="E11" s="26" t="s">
        <v>37</v>
      </c>
      <c r="F11" s="20">
        <v>1300</v>
      </c>
    </row>
    <row r="12" spans="1:9" x14ac:dyDescent="0.3">
      <c r="A12" s="4"/>
      <c r="B12" s="18"/>
      <c r="C12" s="4"/>
      <c r="D12" s="4"/>
      <c r="E12" s="26" t="s">
        <v>38</v>
      </c>
      <c r="F12" s="20">
        <v>3500</v>
      </c>
    </row>
    <row r="13" spans="1:9" x14ac:dyDescent="0.3">
      <c r="A13" s="21" t="s">
        <v>7</v>
      </c>
      <c r="B13" s="22">
        <f>MEDIAN(B6:B12)</f>
        <v>1000</v>
      </c>
      <c r="C13" s="23"/>
      <c r="D13" s="23"/>
      <c r="E13" s="21" t="s">
        <v>7</v>
      </c>
      <c r="F13" s="22">
        <f>MEDIAN(F6:F12)</f>
        <v>1000</v>
      </c>
    </row>
    <row r="14" spans="1:9" x14ac:dyDescent="0.3">
      <c r="A14" s="3"/>
    </row>
  </sheetData>
  <mergeCells count="4">
    <mergeCell ref="A1:I1"/>
    <mergeCell ref="A3:I3"/>
    <mergeCell ref="A5:B5"/>
    <mergeCell ref="E5:F5"/>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2BB82-ED4D-42DB-A2E7-A2F6902F55D7}">
  <sheetPr codeName="Hárok10">
    <tabColor rgb="FF92D050"/>
  </sheetPr>
  <dimension ref="A1:L145"/>
  <sheetViews>
    <sheetView topLeftCell="A2" workbookViewId="0">
      <selection activeCell="H18" sqref="H18"/>
    </sheetView>
  </sheetViews>
  <sheetFormatPr defaultRowHeight="14.4" x14ac:dyDescent="0.3"/>
  <cols>
    <col min="1" max="1" width="22.21875" customWidth="1"/>
    <col min="2" max="2" width="18.21875" customWidth="1"/>
    <col min="3" max="3" width="6.21875" customWidth="1"/>
    <col min="4" max="4" width="22.21875" customWidth="1"/>
    <col min="5" max="8" width="18.21875" customWidth="1"/>
    <col min="11" max="11" width="20.21875" bestFit="1" customWidth="1"/>
    <col min="12" max="12" width="44.5546875" customWidth="1"/>
  </cols>
  <sheetData>
    <row r="1" spans="1:11" ht="30" customHeight="1" x14ac:dyDescent="0.3">
      <c r="A1" s="89" t="s">
        <v>85</v>
      </c>
      <c r="B1" s="89"/>
      <c r="C1" s="89"/>
      <c r="D1" s="89"/>
      <c r="E1" s="89"/>
      <c r="F1" s="89"/>
      <c r="G1" s="89"/>
      <c r="H1" s="89"/>
      <c r="I1" s="89"/>
    </row>
    <row r="3" spans="1:11" ht="58.5" customHeight="1" x14ac:dyDescent="0.3">
      <c r="A3" s="90" t="s">
        <v>87</v>
      </c>
      <c r="B3" s="90"/>
      <c r="C3" s="90"/>
      <c r="D3" s="90"/>
      <c r="E3" s="90"/>
      <c r="F3" s="90"/>
      <c r="G3" s="90"/>
      <c r="H3" s="90"/>
      <c r="I3" s="90"/>
    </row>
    <row r="5" spans="1:11" ht="45" customHeight="1" x14ac:dyDescent="0.3">
      <c r="A5" s="93" t="s">
        <v>57</v>
      </c>
      <c r="B5" s="93"/>
      <c r="D5" s="92" t="s">
        <v>60</v>
      </c>
      <c r="E5" s="92"/>
      <c r="F5" s="92"/>
      <c r="G5" s="92"/>
      <c r="K5" s="5" t="s">
        <v>9</v>
      </c>
    </row>
    <row r="6" spans="1:11" ht="45" customHeight="1" x14ac:dyDescent="0.3">
      <c r="A6" s="37" t="s">
        <v>58</v>
      </c>
      <c r="B6" s="37" t="s">
        <v>22</v>
      </c>
      <c r="C6" s="1"/>
      <c r="D6" s="35" t="s">
        <v>59</v>
      </c>
      <c r="E6" s="16" t="s">
        <v>86</v>
      </c>
      <c r="F6" s="16" t="s">
        <v>61</v>
      </c>
      <c r="G6" s="16" t="s">
        <v>63</v>
      </c>
      <c r="H6" s="1"/>
      <c r="K6" s="6" t="s">
        <v>114</v>
      </c>
    </row>
    <row r="7" spans="1:11" x14ac:dyDescent="0.3">
      <c r="A7" s="38">
        <v>1</v>
      </c>
      <c r="B7" s="39">
        <v>33</v>
      </c>
      <c r="D7" s="41">
        <v>22</v>
      </c>
      <c r="E7" s="20">
        <v>10</v>
      </c>
      <c r="F7" s="44">
        <v>1</v>
      </c>
      <c r="G7" s="45">
        <f>F7/$E$145</f>
        <v>7.2992700729927005E-3</v>
      </c>
      <c r="K7" s="7">
        <f>AVERAGE($E$7:$E$143)</f>
        <v>133.94160583941607</v>
      </c>
    </row>
    <row r="8" spans="1:11" x14ac:dyDescent="0.3">
      <c r="A8" s="38">
        <v>2</v>
      </c>
      <c r="B8" s="39">
        <v>33</v>
      </c>
      <c r="D8" s="41">
        <v>46</v>
      </c>
      <c r="E8" s="20">
        <v>10</v>
      </c>
      <c r="F8" s="44">
        <v>2</v>
      </c>
      <c r="G8" s="45">
        <f t="shared" ref="G8:G71" si="0">F8/$E$145</f>
        <v>1.4598540145985401E-2</v>
      </c>
      <c r="K8" s="8"/>
    </row>
    <row r="9" spans="1:11" x14ac:dyDescent="0.3">
      <c r="A9" s="38">
        <v>3</v>
      </c>
      <c r="B9" s="39">
        <v>17</v>
      </c>
      <c r="D9" s="41">
        <v>52</v>
      </c>
      <c r="E9" s="20">
        <v>10</v>
      </c>
      <c r="F9" s="44">
        <v>3</v>
      </c>
      <c r="G9" s="45">
        <f t="shared" si="0"/>
        <v>2.1897810218978103E-2</v>
      </c>
      <c r="K9" s="5" t="s">
        <v>3</v>
      </c>
    </row>
    <row r="10" spans="1:11" x14ac:dyDescent="0.3">
      <c r="A10" s="38">
        <v>4</v>
      </c>
      <c r="B10" s="39">
        <v>99</v>
      </c>
      <c r="D10" s="41">
        <v>56</v>
      </c>
      <c r="E10" s="20">
        <v>10</v>
      </c>
      <c r="F10" s="44">
        <v>4</v>
      </c>
      <c r="G10" s="45">
        <f t="shared" si="0"/>
        <v>2.9197080291970802E-2</v>
      </c>
      <c r="K10" s="9" t="s">
        <v>10</v>
      </c>
    </row>
    <row r="11" spans="1:11" x14ac:dyDescent="0.3">
      <c r="A11" s="38">
        <v>5</v>
      </c>
      <c r="B11" s="39">
        <v>99</v>
      </c>
      <c r="D11" s="41">
        <v>79</v>
      </c>
      <c r="E11" s="20">
        <v>10</v>
      </c>
      <c r="F11" s="44">
        <v>5</v>
      </c>
      <c r="G11" s="45">
        <f t="shared" si="0"/>
        <v>3.6496350364963501E-2</v>
      </c>
      <c r="K11" s="59">
        <f>_xlfn.MODE.MULT($E$7:$E$143)</f>
        <v>33</v>
      </c>
    </row>
    <row r="12" spans="1:11" x14ac:dyDescent="0.3">
      <c r="A12" s="38">
        <v>6</v>
      </c>
      <c r="B12" s="39">
        <v>150</v>
      </c>
      <c r="D12" s="41">
        <v>83</v>
      </c>
      <c r="E12" s="20">
        <v>10</v>
      </c>
      <c r="F12" s="44">
        <v>6</v>
      </c>
      <c r="G12" s="45">
        <f t="shared" si="0"/>
        <v>4.3795620437956206E-2</v>
      </c>
      <c r="K12" s="60">
        <f>_xlfn.MODE.SNGL($E$7:$E$143)</f>
        <v>33</v>
      </c>
    </row>
    <row r="13" spans="1:11" x14ac:dyDescent="0.3">
      <c r="A13" s="38">
        <v>7</v>
      </c>
      <c r="B13" s="39">
        <v>331</v>
      </c>
      <c r="D13" s="41">
        <v>23</v>
      </c>
      <c r="E13" s="20">
        <v>15</v>
      </c>
      <c r="F13" s="44">
        <v>7</v>
      </c>
      <c r="G13" s="45">
        <f t="shared" si="0"/>
        <v>5.1094890510948905E-2</v>
      </c>
      <c r="K13" s="8"/>
    </row>
    <row r="14" spans="1:11" x14ac:dyDescent="0.3">
      <c r="A14" s="38">
        <v>8</v>
      </c>
      <c r="B14" s="39">
        <v>33</v>
      </c>
      <c r="D14" s="41">
        <v>50</v>
      </c>
      <c r="E14" s="20">
        <v>15</v>
      </c>
      <c r="F14" s="44">
        <v>8</v>
      </c>
      <c r="G14" s="45">
        <f t="shared" si="0"/>
        <v>5.8394160583941604E-2</v>
      </c>
      <c r="K14" s="5" t="s">
        <v>7</v>
      </c>
    </row>
    <row r="15" spans="1:11" x14ac:dyDescent="0.3">
      <c r="A15" s="38">
        <v>9</v>
      </c>
      <c r="B15" s="39">
        <v>99</v>
      </c>
      <c r="D15" s="41">
        <v>96</v>
      </c>
      <c r="E15" s="20">
        <v>15</v>
      </c>
      <c r="F15" s="44">
        <v>9</v>
      </c>
      <c r="G15" s="45">
        <f t="shared" si="0"/>
        <v>6.569343065693431E-2</v>
      </c>
      <c r="K15" s="9" t="s">
        <v>11</v>
      </c>
    </row>
    <row r="16" spans="1:11" x14ac:dyDescent="0.3">
      <c r="A16" s="38">
        <v>10</v>
      </c>
      <c r="B16" s="39">
        <v>33</v>
      </c>
      <c r="D16" s="41">
        <v>123</v>
      </c>
      <c r="E16" s="20">
        <v>15</v>
      </c>
      <c r="F16" s="44">
        <v>10</v>
      </c>
      <c r="G16" s="45">
        <f t="shared" si="0"/>
        <v>7.2992700729927001E-2</v>
      </c>
      <c r="K16" s="60">
        <f>MEDIAN($E$7:$E$143)</f>
        <v>99</v>
      </c>
    </row>
    <row r="17" spans="1:11" x14ac:dyDescent="0.3">
      <c r="A17" s="38">
        <v>11</v>
      </c>
      <c r="B17" s="32">
        <v>25</v>
      </c>
      <c r="D17" s="41">
        <v>127</v>
      </c>
      <c r="E17" s="20">
        <v>15</v>
      </c>
      <c r="F17" s="44">
        <v>11</v>
      </c>
      <c r="G17" s="45">
        <f t="shared" si="0"/>
        <v>8.0291970802919707E-2</v>
      </c>
      <c r="K17" s="8"/>
    </row>
    <row r="18" spans="1:11" x14ac:dyDescent="0.3">
      <c r="A18" s="38">
        <v>12</v>
      </c>
      <c r="B18" s="32">
        <v>300</v>
      </c>
      <c r="D18" s="41">
        <v>3</v>
      </c>
      <c r="E18" s="40">
        <v>17</v>
      </c>
      <c r="F18" s="44">
        <v>12</v>
      </c>
      <c r="G18" s="45">
        <f t="shared" si="0"/>
        <v>8.7591240875912413E-2</v>
      </c>
      <c r="K18" s="5" t="s">
        <v>18</v>
      </c>
    </row>
    <row r="19" spans="1:11" x14ac:dyDescent="0.3">
      <c r="A19" s="38">
        <v>13</v>
      </c>
      <c r="B19" s="32">
        <v>331</v>
      </c>
      <c r="D19" s="41">
        <v>21</v>
      </c>
      <c r="E19" s="20">
        <v>17</v>
      </c>
      <c r="F19" s="44">
        <v>13</v>
      </c>
      <c r="G19" s="45">
        <f t="shared" si="0"/>
        <v>9.4890510948905105E-2</v>
      </c>
      <c r="K19" s="9" t="s">
        <v>13</v>
      </c>
    </row>
    <row r="20" spans="1:11" x14ac:dyDescent="0.3">
      <c r="A20" s="38">
        <v>14</v>
      </c>
      <c r="B20" s="32">
        <v>25</v>
      </c>
      <c r="D20" s="41">
        <v>44</v>
      </c>
      <c r="E20" s="20">
        <v>17</v>
      </c>
      <c r="F20" s="44">
        <v>14</v>
      </c>
      <c r="G20" s="45">
        <f t="shared" si="0"/>
        <v>0.10218978102189781</v>
      </c>
      <c r="K20" s="59">
        <f>_xlfn.QUARTILE.INC($E$7:$E$143,0)</f>
        <v>10</v>
      </c>
    </row>
    <row r="21" spans="1:11" x14ac:dyDescent="0.3">
      <c r="A21" s="38">
        <v>15</v>
      </c>
      <c r="B21" s="32">
        <v>150</v>
      </c>
      <c r="D21" s="41">
        <v>68</v>
      </c>
      <c r="E21" s="20">
        <v>17</v>
      </c>
      <c r="F21" s="44">
        <v>15</v>
      </c>
      <c r="G21" s="45">
        <f t="shared" si="0"/>
        <v>0.10948905109489052</v>
      </c>
      <c r="K21" s="60">
        <f>MIN($E$7:$E$143)</f>
        <v>10</v>
      </c>
    </row>
    <row r="22" spans="1:11" x14ac:dyDescent="0.3">
      <c r="A22" s="38">
        <v>16</v>
      </c>
      <c r="B22" s="32">
        <v>99</v>
      </c>
      <c r="D22" s="41">
        <v>85</v>
      </c>
      <c r="E22" s="20">
        <v>17</v>
      </c>
      <c r="F22" s="44">
        <v>16</v>
      </c>
      <c r="G22" s="45">
        <f t="shared" si="0"/>
        <v>0.11678832116788321</v>
      </c>
    </row>
    <row r="23" spans="1:11" x14ac:dyDescent="0.3">
      <c r="A23" s="38">
        <v>17</v>
      </c>
      <c r="B23" s="32">
        <v>99</v>
      </c>
      <c r="D23" s="41">
        <v>92</v>
      </c>
      <c r="E23" s="20">
        <v>17</v>
      </c>
      <c r="F23" s="44">
        <v>17</v>
      </c>
      <c r="G23" s="45">
        <f t="shared" si="0"/>
        <v>0.12408759124087591</v>
      </c>
      <c r="K23" s="49" t="s">
        <v>19</v>
      </c>
    </row>
    <row r="24" spans="1:11" x14ac:dyDescent="0.3">
      <c r="A24" s="38">
        <v>18</v>
      </c>
      <c r="B24" s="32">
        <v>120</v>
      </c>
      <c r="D24" s="41">
        <v>32</v>
      </c>
      <c r="E24" s="20">
        <v>20</v>
      </c>
      <c r="F24" s="44">
        <v>18</v>
      </c>
      <c r="G24" s="45">
        <f t="shared" si="0"/>
        <v>0.13138686131386862</v>
      </c>
      <c r="K24" s="50" t="s">
        <v>12</v>
      </c>
    </row>
    <row r="25" spans="1:11" x14ac:dyDescent="0.3">
      <c r="A25" s="38">
        <v>19</v>
      </c>
      <c r="B25" s="32">
        <v>199</v>
      </c>
      <c r="D25" s="41">
        <v>84</v>
      </c>
      <c r="E25" s="20">
        <v>20</v>
      </c>
      <c r="F25" s="44">
        <v>19</v>
      </c>
      <c r="G25" s="45">
        <f t="shared" si="0"/>
        <v>0.13868613138686131</v>
      </c>
      <c r="K25" s="61">
        <f>_xlfn.QUARTILE.INC($E$7:$E$143,1)</f>
        <v>33</v>
      </c>
    </row>
    <row r="26" spans="1:11" x14ac:dyDescent="0.3">
      <c r="A26" s="38">
        <v>20</v>
      </c>
      <c r="B26" s="32">
        <v>170</v>
      </c>
      <c r="D26" s="41">
        <v>100</v>
      </c>
      <c r="E26" s="20">
        <v>20</v>
      </c>
      <c r="F26" s="44">
        <v>20</v>
      </c>
      <c r="G26" s="45">
        <f t="shared" si="0"/>
        <v>0.145985401459854</v>
      </c>
      <c r="K26" s="8"/>
    </row>
    <row r="27" spans="1:11" x14ac:dyDescent="0.3">
      <c r="A27" s="38">
        <v>21</v>
      </c>
      <c r="B27" s="32">
        <v>17</v>
      </c>
      <c r="D27" s="41">
        <v>116</v>
      </c>
      <c r="E27" s="20">
        <v>20</v>
      </c>
      <c r="F27" s="44">
        <v>21</v>
      </c>
      <c r="G27" s="45">
        <f t="shared" si="0"/>
        <v>0.15328467153284672</v>
      </c>
      <c r="K27" s="52" t="s">
        <v>65</v>
      </c>
    </row>
    <row r="28" spans="1:11" x14ac:dyDescent="0.3">
      <c r="A28" s="38">
        <v>22</v>
      </c>
      <c r="B28" s="32">
        <v>10</v>
      </c>
      <c r="D28" s="41">
        <v>11</v>
      </c>
      <c r="E28" s="20">
        <v>25</v>
      </c>
      <c r="F28" s="44">
        <v>22</v>
      </c>
      <c r="G28" s="45">
        <f t="shared" si="0"/>
        <v>0.16058394160583941</v>
      </c>
      <c r="K28" s="53" t="s">
        <v>14</v>
      </c>
    </row>
    <row r="29" spans="1:11" x14ac:dyDescent="0.3">
      <c r="A29" s="38">
        <v>23</v>
      </c>
      <c r="B29" s="32">
        <v>15</v>
      </c>
      <c r="D29" s="41">
        <v>14</v>
      </c>
      <c r="E29" s="20">
        <v>25</v>
      </c>
      <c r="F29" s="44">
        <v>23</v>
      </c>
      <c r="G29" s="45">
        <f t="shared" si="0"/>
        <v>0.16788321167883211</v>
      </c>
      <c r="K29" s="62">
        <f>_xlfn.QUARTILE.INC($E$7:$E$143,2)</f>
        <v>99</v>
      </c>
    </row>
    <row r="30" spans="1:11" x14ac:dyDescent="0.3">
      <c r="A30" s="38">
        <v>24</v>
      </c>
      <c r="B30" s="32">
        <v>99</v>
      </c>
      <c r="D30" s="41">
        <v>61</v>
      </c>
      <c r="E30" s="20">
        <v>25</v>
      </c>
      <c r="F30" s="44">
        <v>24</v>
      </c>
      <c r="G30" s="45">
        <f t="shared" si="0"/>
        <v>0.17518248175182483</v>
      </c>
      <c r="K30" s="10"/>
    </row>
    <row r="31" spans="1:11" x14ac:dyDescent="0.3">
      <c r="A31" s="38">
        <v>25</v>
      </c>
      <c r="B31" s="32">
        <v>250</v>
      </c>
      <c r="D31" s="41">
        <v>64</v>
      </c>
      <c r="E31" s="20">
        <v>25</v>
      </c>
      <c r="F31" s="44">
        <v>25</v>
      </c>
      <c r="G31" s="45">
        <f t="shared" si="0"/>
        <v>0.18248175182481752</v>
      </c>
      <c r="K31" s="55" t="s">
        <v>20</v>
      </c>
    </row>
    <row r="32" spans="1:11" x14ac:dyDescent="0.3">
      <c r="A32" s="38">
        <v>26</v>
      </c>
      <c r="B32" s="32">
        <v>33</v>
      </c>
      <c r="D32" s="41">
        <v>73</v>
      </c>
      <c r="E32" s="20">
        <v>25</v>
      </c>
      <c r="F32" s="44">
        <v>26</v>
      </c>
      <c r="G32" s="45">
        <f t="shared" si="0"/>
        <v>0.18978102189781021</v>
      </c>
      <c r="K32" s="56" t="s">
        <v>15</v>
      </c>
    </row>
    <row r="33" spans="1:12" x14ac:dyDescent="0.3">
      <c r="A33" s="38">
        <v>27</v>
      </c>
      <c r="B33" s="32">
        <v>331</v>
      </c>
      <c r="D33" s="41">
        <v>91</v>
      </c>
      <c r="E33" s="20">
        <v>25</v>
      </c>
      <c r="F33" s="44">
        <v>27</v>
      </c>
      <c r="G33" s="45">
        <f t="shared" si="0"/>
        <v>0.19708029197080293</v>
      </c>
      <c r="K33" s="63">
        <f>_xlfn.QUARTILE.INC($E$7:$E$143,3)</f>
        <v>250</v>
      </c>
    </row>
    <row r="34" spans="1:12" x14ac:dyDescent="0.3">
      <c r="A34" s="38">
        <v>28</v>
      </c>
      <c r="B34" s="32">
        <v>99</v>
      </c>
      <c r="D34" s="41">
        <v>107</v>
      </c>
      <c r="E34" s="20">
        <v>25</v>
      </c>
      <c r="F34" s="44">
        <v>28</v>
      </c>
      <c r="G34" s="45">
        <f t="shared" si="0"/>
        <v>0.20437956204379562</v>
      </c>
      <c r="K34" s="10"/>
    </row>
    <row r="35" spans="1:12" x14ac:dyDescent="0.3">
      <c r="A35" s="38">
        <v>29</v>
      </c>
      <c r="B35" s="32">
        <v>33</v>
      </c>
      <c r="D35" s="41">
        <v>115</v>
      </c>
      <c r="E35" s="20">
        <v>25</v>
      </c>
      <c r="F35" s="44">
        <v>29</v>
      </c>
      <c r="G35" s="45">
        <f t="shared" si="0"/>
        <v>0.21167883211678831</v>
      </c>
      <c r="K35" s="5" t="s">
        <v>21</v>
      </c>
    </row>
    <row r="36" spans="1:12" x14ac:dyDescent="0.3">
      <c r="A36" s="38">
        <v>30</v>
      </c>
      <c r="B36" s="32">
        <v>33</v>
      </c>
      <c r="D36" s="41">
        <v>124</v>
      </c>
      <c r="E36" s="20">
        <v>25</v>
      </c>
      <c r="F36" s="44">
        <v>30</v>
      </c>
      <c r="G36" s="45">
        <f t="shared" si="0"/>
        <v>0.21897810218978103</v>
      </c>
      <c r="K36" s="9" t="s">
        <v>16</v>
      </c>
    </row>
    <row r="37" spans="1:12" x14ac:dyDescent="0.3">
      <c r="A37" s="38">
        <v>31</v>
      </c>
      <c r="B37" s="32">
        <v>99</v>
      </c>
      <c r="D37" s="41">
        <v>1</v>
      </c>
      <c r="E37" s="40">
        <v>33</v>
      </c>
      <c r="F37" s="44">
        <v>31</v>
      </c>
      <c r="G37" s="45">
        <f t="shared" si="0"/>
        <v>0.22627737226277372</v>
      </c>
      <c r="K37" s="59">
        <f>_xlfn.QUARTILE.INC($E$7:$E$143,4)</f>
        <v>331</v>
      </c>
    </row>
    <row r="38" spans="1:12" x14ac:dyDescent="0.3">
      <c r="A38" s="38">
        <v>32</v>
      </c>
      <c r="B38" s="32">
        <v>20</v>
      </c>
      <c r="D38" s="41">
        <v>2</v>
      </c>
      <c r="E38" s="40">
        <v>33</v>
      </c>
      <c r="F38" s="44">
        <v>32</v>
      </c>
      <c r="G38" s="45">
        <f t="shared" si="0"/>
        <v>0.23357664233576642</v>
      </c>
      <c r="K38" s="60">
        <f>MAX($E$7:$E$143)</f>
        <v>331</v>
      </c>
    </row>
    <row r="39" spans="1:12" x14ac:dyDescent="0.3">
      <c r="A39" s="38">
        <v>33</v>
      </c>
      <c r="B39" s="32">
        <v>250</v>
      </c>
      <c r="D39" s="41">
        <v>8</v>
      </c>
      <c r="E39" s="40">
        <v>33</v>
      </c>
      <c r="F39" s="44">
        <v>33</v>
      </c>
      <c r="G39" s="45">
        <f t="shared" si="0"/>
        <v>0.24087591240875914</v>
      </c>
      <c r="K39" s="10"/>
    </row>
    <row r="40" spans="1:12" x14ac:dyDescent="0.3">
      <c r="A40" s="38">
        <v>34</v>
      </c>
      <c r="B40" s="32">
        <v>99</v>
      </c>
      <c r="D40" s="41">
        <v>10</v>
      </c>
      <c r="E40" s="40">
        <v>33</v>
      </c>
      <c r="F40" s="44">
        <v>34</v>
      </c>
      <c r="G40" s="45">
        <f t="shared" si="0"/>
        <v>0.24817518248175183</v>
      </c>
      <c r="J40" s="11"/>
      <c r="K40" s="12" t="s">
        <v>64</v>
      </c>
    </row>
    <row r="41" spans="1:12" x14ac:dyDescent="0.3">
      <c r="A41" s="38">
        <v>35</v>
      </c>
      <c r="B41" s="32">
        <v>33</v>
      </c>
      <c r="D41" s="41">
        <v>26</v>
      </c>
      <c r="E41" s="30">
        <v>33</v>
      </c>
      <c r="F41" s="44">
        <v>35</v>
      </c>
      <c r="G41" s="48">
        <f t="shared" si="0"/>
        <v>0.25547445255474455</v>
      </c>
      <c r="H41" s="29" t="s">
        <v>81</v>
      </c>
      <c r="J41" s="13">
        <v>0</v>
      </c>
      <c r="K41" s="57">
        <f t="shared" ref="K41:K51" si="1">_xlfn.PERCENTILE.INC($E$7:$E$143,J41)</f>
        <v>10</v>
      </c>
      <c r="L41" s="47" t="s">
        <v>76</v>
      </c>
    </row>
    <row r="42" spans="1:12" x14ac:dyDescent="0.3">
      <c r="A42" s="38">
        <v>36</v>
      </c>
      <c r="B42" s="32">
        <v>33</v>
      </c>
      <c r="D42" s="41">
        <v>29</v>
      </c>
      <c r="E42" s="20">
        <v>33</v>
      </c>
      <c r="F42" s="44">
        <v>36</v>
      </c>
      <c r="G42" s="45">
        <f t="shared" si="0"/>
        <v>0.26277372262773724</v>
      </c>
      <c r="J42" s="13">
        <v>0.1</v>
      </c>
      <c r="K42" s="57">
        <f t="shared" si="1"/>
        <v>17</v>
      </c>
    </row>
    <row r="43" spans="1:12" x14ac:dyDescent="0.3">
      <c r="A43" s="38">
        <v>37</v>
      </c>
      <c r="B43" s="32">
        <v>331</v>
      </c>
      <c r="D43" s="41">
        <v>30</v>
      </c>
      <c r="E43" s="20">
        <v>33</v>
      </c>
      <c r="F43" s="44">
        <v>37</v>
      </c>
      <c r="G43" s="45">
        <f t="shared" si="0"/>
        <v>0.27007299270072993</v>
      </c>
      <c r="J43" s="13">
        <v>0.2</v>
      </c>
      <c r="K43" s="57">
        <f t="shared" si="1"/>
        <v>25</v>
      </c>
    </row>
    <row r="44" spans="1:12" x14ac:dyDescent="0.3">
      <c r="A44" s="38">
        <v>38</v>
      </c>
      <c r="B44" s="32">
        <v>331</v>
      </c>
      <c r="D44" s="41">
        <v>35</v>
      </c>
      <c r="E44" s="20">
        <v>33</v>
      </c>
      <c r="F44" s="44">
        <v>38</v>
      </c>
      <c r="G44" s="45">
        <f t="shared" si="0"/>
        <v>0.27737226277372262</v>
      </c>
      <c r="J44" s="13">
        <v>0.3</v>
      </c>
      <c r="K44" s="57">
        <f t="shared" si="1"/>
        <v>33</v>
      </c>
    </row>
    <row r="45" spans="1:12" x14ac:dyDescent="0.3">
      <c r="A45" s="38">
        <v>39</v>
      </c>
      <c r="B45" s="32">
        <v>40</v>
      </c>
      <c r="D45" s="41">
        <v>36</v>
      </c>
      <c r="E45" s="20">
        <v>33</v>
      </c>
      <c r="F45" s="44">
        <v>39</v>
      </c>
      <c r="G45" s="45">
        <f t="shared" si="0"/>
        <v>0.28467153284671531</v>
      </c>
      <c r="J45" s="13">
        <v>0.4</v>
      </c>
      <c r="K45" s="57">
        <f t="shared" si="1"/>
        <v>33</v>
      </c>
    </row>
    <row r="46" spans="1:12" x14ac:dyDescent="0.3">
      <c r="A46" s="38">
        <v>40</v>
      </c>
      <c r="B46" s="32">
        <v>80</v>
      </c>
      <c r="D46" s="41">
        <v>42</v>
      </c>
      <c r="E46" s="20">
        <v>33</v>
      </c>
      <c r="F46" s="44">
        <v>40</v>
      </c>
      <c r="G46" s="45">
        <f t="shared" si="0"/>
        <v>0.29197080291970801</v>
      </c>
      <c r="J46" s="67">
        <v>0.5</v>
      </c>
      <c r="K46" s="68">
        <f t="shared" si="1"/>
        <v>99</v>
      </c>
      <c r="L46" s="66" t="s">
        <v>77</v>
      </c>
    </row>
    <row r="47" spans="1:12" x14ac:dyDescent="0.3">
      <c r="A47" s="38">
        <v>41</v>
      </c>
      <c r="B47" s="32">
        <v>250</v>
      </c>
      <c r="D47" s="41">
        <v>43</v>
      </c>
      <c r="E47" s="20">
        <v>33</v>
      </c>
      <c r="F47" s="44">
        <v>41</v>
      </c>
      <c r="G47" s="45">
        <f t="shared" si="0"/>
        <v>0.29927007299270075</v>
      </c>
      <c r="J47" s="13">
        <v>0.6</v>
      </c>
      <c r="K47" s="57">
        <f t="shared" si="1"/>
        <v>150</v>
      </c>
    </row>
    <row r="48" spans="1:12" x14ac:dyDescent="0.3">
      <c r="A48" s="38">
        <v>42</v>
      </c>
      <c r="B48" s="32">
        <v>33</v>
      </c>
      <c r="D48" s="41">
        <v>48</v>
      </c>
      <c r="E48" s="20">
        <v>33</v>
      </c>
      <c r="F48" s="44">
        <v>42</v>
      </c>
      <c r="G48" s="45">
        <f t="shared" si="0"/>
        <v>0.30656934306569344</v>
      </c>
      <c r="J48" s="13">
        <v>0.7</v>
      </c>
      <c r="K48" s="57">
        <f t="shared" si="1"/>
        <v>199</v>
      </c>
    </row>
    <row r="49" spans="1:12" x14ac:dyDescent="0.3">
      <c r="A49" s="38">
        <v>43</v>
      </c>
      <c r="B49" s="32">
        <v>33</v>
      </c>
      <c r="D49" s="41">
        <v>51</v>
      </c>
      <c r="E49" s="20">
        <v>33</v>
      </c>
      <c r="F49" s="44">
        <v>43</v>
      </c>
      <c r="G49" s="45">
        <f t="shared" si="0"/>
        <v>0.31386861313868614</v>
      </c>
      <c r="J49" s="13">
        <v>0.8</v>
      </c>
      <c r="K49" s="57">
        <f t="shared" si="1"/>
        <v>280</v>
      </c>
    </row>
    <row r="50" spans="1:12" x14ac:dyDescent="0.3">
      <c r="A50" s="38">
        <v>44</v>
      </c>
      <c r="B50" s="32">
        <v>17</v>
      </c>
      <c r="D50" s="41">
        <v>60</v>
      </c>
      <c r="E50" s="20">
        <v>33</v>
      </c>
      <c r="F50" s="44">
        <v>44</v>
      </c>
      <c r="G50" s="45">
        <f t="shared" si="0"/>
        <v>0.32116788321167883</v>
      </c>
      <c r="J50" s="13">
        <v>0.9</v>
      </c>
      <c r="K50" s="57">
        <f t="shared" si="1"/>
        <v>331</v>
      </c>
    </row>
    <row r="51" spans="1:12" x14ac:dyDescent="0.3">
      <c r="A51" s="38">
        <v>45</v>
      </c>
      <c r="B51" s="32">
        <v>250</v>
      </c>
      <c r="D51" s="41">
        <v>94</v>
      </c>
      <c r="E51" s="20">
        <v>33</v>
      </c>
      <c r="F51" s="44">
        <v>45</v>
      </c>
      <c r="G51" s="45">
        <f t="shared" si="0"/>
        <v>0.32846715328467152</v>
      </c>
      <c r="J51" s="14">
        <v>1</v>
      </c>
      <c r="K51" s="58">
        <f t="shared" si="1"/>
        <v>331</v>
      </c>
      <c r="L51" s="47" t="s">
        <v>78</v>
      </c>
    </row>
    <row r="52" spans="1:12" x14ac:dyDescent="0.3">
      <c r="A52" s="38">
        <v>46</v>
      </c>
      <c r="B52" s="32">
        <v>10</v>
      </c>
      <c r="D52" s="41">
        <v>104</v>
      </c>
      <c r="E52" s="20">
        <v>33</v>
      </c>
      <c r="F52" s="44">
        <v>46</v>
      </c>
      <c r="G52" s="45">
        <f t="shared" si="0"/>
        <v>0.33576642335766421</v>
      </c>
    </row>
    <row r="53" spans="1:12" x14ac:dyDescent="0.3">
      <c r="A53" s="38">
        <v>47</v>
      </c>
      <c r="B53" s="32">
        <v>150</v>
      </c>
      <c r="D53" s="41">
        <v>106</v>
      </c>
      <c r="E53" s="20">
        <v>33</v>
      </c>
      <c r="F53" s="44">
        <v>47</v>
      </c>
      <c r="G53" s="45">
        <f t="shared" si="0"/>
        <v>0.34306569343065696</v>
      </c>
      <c r="K53" s="5" t="s">
        <v>66</v>
      </c>
    </row>
    <row r="54" spans="1:12" x14ac:dyDescent="0.3">
      <c r="A54" s="38">
        <v>48</v>
      </c>
      <c r="B54" s="32">
        <v>33</v>
      </c>
      <c r="D54" s="41">
        <v>113</v>
      </c>
      <c r="E54" s="20">
        <v>33</v>
      </c>
      <c r="F54" s="44">
        <v>48</v>
      </c>
      <c r="G54" s="45">
        <f t="shared" si="0"/>
        <v>0.35036496350364965</v>
      </c>
      <c r="K54" s="9" t="s">
        <v>67</v>
      </c>
    </row>
    <row r="55" spans="1:12" x14ac:dyDescent="0.3">
      <c r="A55" s="38">
        <v>49</v>
      </c>
      <c r="B55" s="32">
        <v>99</v>
      </c>
      <c r="D55" s="41">
        <v>114</v>
      </c>
      <c r="E55" s="20">
        <v>33</v>
      </c>
      <c r="F55" s="44">
        <v>49</v>
      </c>
      <c r="G55" s="45">
        <f t="shared" si="0"/>
        <v>0.35766423357664234</v>
      </c>
      <c r="K55" s="60">
        <f>_xlfn.PERCENTILE.INC($E$7:$E$143,0.05)</f>
        <v>15</v>
      </c>
    </row>
    <row r="56" spans="1:12" x14ac:dyDescent="0.3">
      <c r="A56" s="38">
        <v>50</v>
      </c>
      <c r="B56" s="32">
        <v>15</v>
      </c>
      <c r="D56" s="41">
        <v>118</v>
      </c>
      <c r="E56" s="20">
        <v>33</v>
      </c>
      <c r="F56" s="44">
        <v>50</v>
      </c>
      <c r="G56" s="45">
        <f t="shared" si="0"/>
        <v>0.36496350364963503</v>
      </c>
      <c r="K56" s="46"/>
    </row>
    <row r="57" spans="1:12" x14ac:dyDescent="0.3">
      <c r="A57" s="38">
        <v>51</v>
      </c>
      <c r="B57" s="32">
        <v>33</v>
      </c>
      <c r="D57" s="41">
        <v>119</v>
      </c>
      <c r="E57" s="20">
        <v>33</v>
      </c>
      <c r="F57" s="44">
        <v>51</v>
      </c>
      <c r="G57" s="45">
        <f t="shared" si="0"/>
        <v>0.37226277372262773</v>
      </c>
      <c r="K57" s="49" t="s">
        <v>68</v>
      </c>
      <c r="L57" s="65" t="s">
        <v>79</v>
      </c>
    </row>
    <row r="58" spans="1:12" x14ac:dyDescent="0.3">
      <c r="A58" s="38">
        <v>52</v>
      </c>
      <c r="B58" s="32">
        <v>10</v>
      </c>
      <c r="D58" s="41">
        <v>125</v>
      </c>
      <c r="E58" s="20">
        <v>33</v>
      </c>
      <c r="F58" s="44">
        <v>52</v>
      </c>
      <c r="G58" s="45">
        <f t="shared" si="0"/>
        <v>0.37956204379562042</v>
      </c>
      <c r="K58" s="50" t="s">
        <v>69</v>
      </c>
    </row>
    <row r="59" spans="1:12" x14ac:dyDescent="0.3">
      <c r="A59" s="38">
        <v>53</v>
      </c>
      <c r="B59" s="32">
        <v>331</v>
      </c>
      <c r="D59" s="41">
        <v>128</v>
      </c>
      <c r="E59" s="20">
        <v>33</v>
      </c>
      <c r="F59" s="44">
        <v>53</v>
      </c>
      <c r="G59" s="45">
        <f t="shared" si="0"/>
        <v>0.38686131386861317</v>
      </c>
      <c r="K59" s="61">
        <f>_xlfn.PERCENTILE.INC($E$7:$E$143,0.25)</f>
        <v>33</v>
      </c>
    </row>
    <row r="60" spans="1:12" x14ac:dyDescent="0.3">
      <c r="A60" s="38">
        <v>54</v>
      </c>
      <c r="B60" s="32">
        <v>99</v>
      </c>
      <c r="D60" s="41">
        <v>129</v>
      </c>
      <c r="E60" s="20">
        <v>33</v>
      </c>
      <c r="F60" s="44">
        <v>54</v>
      </c>
      <c r="G60" s="45">
        <f t="shared" si="0"/>
        <v>0.39416058394160586</v>
      </c>
    </row>
    <row r="61" spans="1:12" x14ac:dyDescent="0.3">
      <c r="A61" s="38">
        <v>55</v>
      </c>
      <c r="B61" s="32">
        <v>170</v>
      </c>
      <c r="D61" s="41">
        <v>132</v>
      </c>
      <c r="E61" s="20">
        <v>33</v>
      </c>
      <c r="F61" s="44">
        <v>55</v>
      </c>
      <c r="G61" s="45">
        <f t="shared" si="0"/>
        <v>0.40145985401459855</v>
      </c>
      <c r="K61" s="52" t="s">
        <v>70</v>
      </c>
      <c r="L61" s="66" t="s">
        <v>84</v>
      </c>
    </row>
    <row r="62" spans="1:12" x14ac:dyDescent="0.3">
      <c r="A62" s="38">
        <v>56</v>
      </c>
      <c r="B62" s="32">
        <v>10</v>
      </c>
      <c r="D62" s="41">
        <v>137</v>
      </c>
      <c r="E62" s="20">
        <v>33</v>
      </c>
      <c r="F62" s="44">
        <v>56</v>
      </c>
      <c r="G62" s="45">
        <f t="shared" si="0"/>
        <v>0.40875912408759124</v>
      </c>
      <c r="K62" s="53" t="s">
        <v>74</v>
      </c>
    </row>
    <row r="63" spans="1:12" x14ac:dyDescent="0.3">
      <c r="A63" s="38">
        <v>57</v>
      </c>
      <c r="B63" s="32">
        <v>280</v>
      </c>
      <c r="D63" s="41">
        <v>39</v>
      </c>
      <c r="E63" s="20">
        <v>40</v>
      </c>
      <c r="F63" s="44">
        <v>57</v>
      </c>
      <c r="G63" s="45">
        <f t="shared" si="0"/>
        <v>0.41605839416058393</v>
      </c>
      <c r="K63" s="62">
        <f>_xlfn.PERCENTILE.INC($E$7:$E$143,0.5)</f>
        <v>99</v>
      </c>
    </row>
    <row r="64" spans="1:12" x14ac:dyDescent="0.3">
      <c r="A64" s="38">
        <v>58</v>
      </c>
      <c r="B64" s="32">
        <v>331</v>
      </c>
      <c r="D64" s="41">
        <v>69</v>
      </c>
      <c r="E64" s="20">
        <v>40</v>
      </c>
      <c r="F64" s="44">
        <v>58</v>
      </c>
      <c r="G64" s="45">
        <f t="shared" si="0"/>
        <v>0.42335766423357662</v>
      </c>
    </row>
    <row r="65" spans="1:12" x14ac:dyDescent="0.3">
      <c r="A65" s="38">
        <v>59</v>
      </c>
      <c r="B65" s="32">
        <v>331</v>
      </c>
      <c r="D65" s="41">
        <v>80</v>
      </c>
      <c r="E65" s="20">
        <v>40</v>
      </c>
      <c r="F65" s="44">
        <v>59</v>
      </c>
      <c r="G65" s="45">
        <f t="shared" si="0"/>
        <v>0.43065693430656932</v>
      </c>
      <c r="K65" s="55" t="s">
        <v>71</v>
      </c>
      <c r="L65" s="64" t="s">
        <v>80</v>
      </c>
    </row>
    <row r="66" spans="1:12" x14ac:dyDescent="0.3">
      <c r="A66" s="38">
        <v>60</v>
      </c>
      <c r="B66" s="32">
        <v>33</v>
      </c>
      <c r="D66" s="41">
        <v>103</v>
      </c>
      <c r="E66" s="20">
        <v>40</v>
      </c>
      <c r="F66" s="44">
        <v>60</v>
      </c>
      <c r="G66" s="45">
        <f t="shared" si="0"/>
        <v>0.43795620437956206</v>
      </c>
      <c r="K66" s="56" t="s">
        <v>75</v>
      </c>
    </row>
    <row r="67" spans="1:12" x14ac:dyDescent="0.3">
      <c r="A67" s="38">
        <v>61</v>
      </c>
      <c r="B67" s="32">
        <v>25</v>
      </c>
      <c r="D67" s="41">
        <v>99</v>
      </c>
      <c r="E67" s="20">
        <v>50</v>
      </c>
      <c r="F67" s="44">
        <v>61</v>
      </c>
      <c r="G67" s="45">
        <f t="shared" si="0"/>
        <v>0.44525547445255476</v>
      </c>
      <c r="K67" s="63">
        <f>_xlfn.PERCENTILE.INC($E$7:$E$143,0.75)</f>
        <v>250</v>
      </c>
    </row>
    <row r="68" spans="1:12" x14ac:dyDescent="0.3">
      <c r="A68" s="38">
        <v>62</v>
      </c>
      <c r="B68" s="32">
        <v>280</v>
      </c>
      <c r="D68" s="41">
        <v>40</v>
      </c>
      <c r="E68" s="20">
        <v>80</v>
      </c>
      <c r="F68" s="44">
        <v>62</v>
      </c>
      <c r="G68" s="45">
        <f t="shared" si="0"/>
        <v>0.45255474452554745</v>
      </c>
    </row>
    <row r="69" spans="1:12" x14ac:dyDescent="0.3">
      <c r="A69" s="38">
        <v>63</v>
      </c>
      <c r="B69" s="32">
        <v>199</v>
      </c>
      <c r="D69" s="41">
        <v>89</v>
      </c>
      <c r="E69" s="20">
        <v>80</v>
      </c>
      <c r="F69" s="44">
        <v>63</v>
      </c>
      <c r="G69" s="45">
        <f t="shared" si="0"/>
        <v>0.45985401459854014</v>
      </c>
      <c r="K69" s="5" t="s">
        <v>72</v>
      </c>
    </row>
    <row r="70" spans="1:12" x14ac:dyDescent="0.3">
      <c r="A70" s="38">
        <v>64</v>
      </c>
      <c r="B70" s="32">
        <v>25</v>
      </c>
      <c r="D70" s="41">
        <v>4</v>
      </c>
      <c r="E70" s="40">
        <v>99</v>
      </c>
      <c r="F70" s="44">
        <v>64</v>
      </c>
      <c r="G70" s="45">
        <f t="shared" si="0"/>
        <v>0.46715328467153283</v>
      </c>
      <c r="K70" s="9" t="s">
        <v>73</v>
      </c>
    </row>
    <row r="71" spans="1:12" x14ac:dyDescent="0.3">
      <c r="A71" s="38">
        <v>65</v>
      </c>
      <c r="B71" s="32">
        <v>99</v>
      </c>
      <c r="D71" s="41">
        <v>5</v>
      </c>
      <c r="E71" s="40">
        <v>99</v>
      </c>
      <c r="F71" s="44">
        <v>65</v>
      </c>
      <c r="G71" s="45">
        <f t="shared" si="0"/>
        <v>0.47445255474452552</v>
      </c>
      <c r="K71" s="60">
        <f>_xlfn.PERCENTILE.INC($E$7:$E$143,0.95)</f>
        <v>331</v>
      </c>
    </row>
    <row r="72" spans="1:12" x14ac:dyDescent="0.3">
      <c r="A72" s="38">
        <v>66</v>
      </c>
      <c r="B72" s="32">
        <v>331</v>
      </c>
      <c r="D72" s="41">
        <v>9</v>
      </c>
      <c r="E72" s="40">
        <v>99</v>
      </c>
      <c r="F72" s="44">
        <v>66</v>
      </c>
      <c r="G72" s="45">
        <f t="shared" ref="G72:G135" si="2">F72/$E$145</f>
        <v>0.48175182481751827</v>
      </c>
    </row>
    <row r="73" spans="1:12" x14ac:dyDescent="0.3">
      <c r="A73" s="38">
        <v>67</v>
      </c>
      <c r="B73" s="32">
        <v>331</v>
      </c>
      <c r="D73" s="41">
        <v>16</v>
      </c>
      <c r="E73" s="20">
        <v>99</v>
      </c>
      <c r="F73" s="44">
        <v>67</v>
      </c>
      <c r="G73" s="45">
        <f t="shared" si="2"/>
        <v>0.48905109489051096</v>
      </c>
    </row>
    <row r="74" spans="1:12" x14ac:dyDescent="0.3">
      <c r="A74" s="38">
        <v>68</v>
      </c>
      <c r="B74" s="32">
        <v>17</v>
      </c>
      <c r="D74" s="41">
        <v>17</v>
      </c>
      <c r="E74" s="20">
        <v>99</v>
      </c>
      <c r="F74" s="44">
        <v>68</v>
      </c>
      <c r="G74" s="45">
        <f t="shared" si="2"/>
        <v>0.49635036496350365</v>
      </c>
    </row>
    <row r="75" spans="1:12" x14ac:dyDescent="0.3">
      <c r="A75" s="38">
        <v>69</v>
      </c>
      <c r="B75" s="32">
        <v>40</v>
      </c>
      <c r="D75" s="41">
        <v>24</v>
      </c>
      <c r="E75" s="69">
        <v>99</v>
      </c>
      <c r="F75" s="44">
        <v>69</v>
      </c>
      <c r="G75" s="70">
        <f t="shared" si="2"/>
        <v>0.5036496350364964</v>
      </c>
      <c r="H75" s="51" t="s">
        <v>82</v>
      </c>
    </row>
    <row r="76" spans="1:12" x14ac:dyDescent="0.3">
      <c r="A76" s="38">
        <v>70</v>
      </c>
      <c r="B76" s="32">
        <v>199</v>
      </c>
      <c r="D76" s="41">
        <v>28</v>
      </c>
      <c r="E76" s="20">
        <v>99</v>
      </c>
      <c r="F76" s="44">
        <v>70</v>
      </c>
      <c r="G76" s="45">
        <f t="shared" si="2"/>
        <v>0.51094890510948909</v>
      </c>
    </row>
    <row r="77" spans="1:12" x14ac:dyDescent="0.3">
      <c r="A77" s="38">
        <v>71</v>
      </c>
      <c r="B77" s="32">
        <v>199</v>
      </c>
      <c r="D77" s="41">
        <v>31</v>
      </c>
      <c r="E77" s="20">
        <v>99</v>
      </c>
      <c r="F77" s="44">
        <v>71</v>
      </c>
      <c r="G77" s="45">
        <f t="shared" si="2"/>
        <v>0.51824817518248179</v>
      </c>
    </row>
    <row r="78" spans="1:12" x14ac:dyDescent="0.3">
      <c r="A78" s="38">
        <v>72</v>
      </c>
      <c r="B78" s="32">
        <v>250</v>
      </c>
      <c r="D78" s="41">
        <v>34</v>
      </c>
      <c r="E78" s="20">
        <v>99</v>
      </c>
      <c r="F78" s="44">
        <v>72</v>
      </c>
      <c r="G78" s="45">
        <f t="shared" si="2"/>
        <v>0.52554744525547448</v>
      </c>
    </row>
    <row r="79" spans="1:12" x14ac:dyDescent="0.3">
      <c r="A79" s="38">
        <v>73</v>
      </c>
      <c r="B79" s="32">
        <v>25</v>
      </c>
      <c r="D79" s="41">
        <v>49</v>
      </c>
      <c r="E79" s="20">
        <v>99</v>
      </c>
      <c r="F79" s="44">
        <v>73</v>
      </c>
      <c r="G79" s="45">
        <f t="shared" si="2"/>
        <v>0.53284671532846717</v>
      </c>
    </row>
    <row r="80" spans="1:12" x14ac:dyDescent="0.3">
      <c r="A80" s="38">
        <v>74</v>
      </c>
      <c r="B80" s="32">
        <v>170</v>
      </c>
      <c r="D80" s="41">
        <v>54</v>
      </c>
      <c r="E80" s="20">
        <v>99</v>
      </c>
      <c r="F80" s="44">
        <v>74</v>
      </c>
      <c r="G80" s="45">
        <f t="shared" si="2"/>
        <v>0.54014598540145986</v>
      </c>
    </row>
    <row r="81" spans="1:7" x14ac:dyDescent="0.3">
      <c r="A81" s="38">
        <v>75</v>
      </c>
      <c r="B81" s="32">
        <v>331</v>
      </c>
      <c r="D81" s="41">
        <v>65</v>
      </c>
      <c r="E81" s="20">
        <v>99</v>
      </c>
      <c r="F81" s="44">
        <v>75</v>
      </c>
      <c r="G81" s="45">
        <f t="shared" si="2"/>
        <v>0.54744525547445255</v>
      </c>
    </row>
    <row r="82" spans="1:7" x14ac:dyDescent="0.3">
      <c r="A82" s="38">
        <v>76</v>
      </c>
      <c r="B82" s="32">
        <v>300</v>
      </c>
      <c r="D82" s="41">
        <v>82</v>
      </c>
      <c r="E82" s="20">
        <v>99</v>
      </c>
      <c r="F82" s="44">
        <v>76</v>
      </c>
      <c r="G82" s="45">
        <f t="shared" si="2"/>
        <v>0.55474452554744524</v>
      </c>
    </row>
    <row r="83" spans="1:7" x14ac:dyDescent="0.3">
      <c r="A83" s="38">
        <v>77</v>
      </c>
      <c r="B83" s="32">
        <v>331</v>
      </c>
      <c r="D83" s="41">
        <v>97</v>
      </c>
      <c r="E83" s="20">
        <v>99</v>
      </c>
      <c r="F83" s="44">
        <v>77</v>
      </c>
      <c r="G83" s="45">
        <f t="shared" si="2"/>
        <v>0.56204379562043794</v>
      </c>
    </row>
    <row r="84" spans="1:7" x14ac:dyDescent="0.3">
      <c r="A84" s="38">
        <v>78</v>
      </c>
      <c r="B84" s="32">
        <v>331</v>
      </c>
      <c r="D84" s="41">
        <v>110</v>
      </c>
      <c r="E84" s="20">
        <v>99</v>
      </c>
      <c r="F84" s="44">
        <v>78</v>
      </c>
      <c r="G84" s="45">
        <f t="shared" si="2"/>
        <v>0.56934306569343063</v>
      </c>
    </row>
    <row r="85" spans="1:7" x14ac:dyDescent="0.3">
      <c r="A85" s="38">
        <v>79</v>
      </c>
      <c r="B85" s="32">
        <v>10</v>
      </c>
      <c r="D85" s="41">
        <v>112</v>
      </c>
      <c r="E85" s="20">
        <v>99</v>
      </c>
      <c r="F85" s="44">
        <v>79</v>
      </c>
      <c r="G85" s="45">
        <f t="shared" si="2"/>
        <v>0.57664233576642332</v>
      </c>
    </row>
    <row r="86" spans="1:7" x14ac:dyDescent="0.3">
      <c r="A86" s="38">
        <v>80</v>
      </c>
      <c r="B86" s="32">
        <v>40</v>
      </c>
      <c r="D86" s="41">
        <v>135</v>
      </c>
      <c r="E86" s="20">
        <v>99</v>
      </c>
      <c r="F86" s="44">
        <v>80</v>
      </c>
      <c r="G86" s="45">
        <f t="shared" si="2"/>
        <v>0.58394160583941601</v>
      </c>
    </row>
    <row r="87" spans="1:7" x14ac:dyDescent="0.3">
      <c r="A87" s="38">
        <v>81</v>
      </c>
      <c r="B87" s="32">
        <v>199</v>
      </c>
      <c r="D87" s="41">
        <v>18</v>
      </c>
      <c r="E87" s="20">
        <v>120</v>
      </c>
      <c r="F87" s="44">
        <v>81</v>
      </c>
      <c r="G87" s="45">
        <f t="shared" si="2"/>
        <v>0.59124087591240881</v>
      </c>
    </row>
    <row r="88" spans="1:7" x14ac:dyDescent="0.3">
      <c r="A88" s="38">
        <v>82</v>
      </c>
      <c r="B88" s="32">
        <v>99</v>
      </c>
      <c r="D88" s="41">
        <v>6</v>
      </c>
      <c r="E88" s="40">
        <v>150</v>
      </c>
      <c r="F88" s="44">
        <v>82</v>
      </c>
      <c r="G88" s="45">
        <f t="shared" si="2"/>
        <v>0.59854014598540151</v>
      </c>
    </row>
    <row r="89" spans="1:7" x14ac:dyDescent="0.3">
      <c r="A89" s="38">
        <v>83</v>
      </c>
      <c r="B89" s="32">
        <v>10</v>
      </c>
      <c r="D89" s="41">
        <v>15</v>
      </c>
      <c r="E89" s="20">
        <v>150</v>
      </c>
      <c r="F89" s="44">
        <v>83</v>
      </c>
      <c r="G89" s="45">
        <f t="shared" si="2"/>
        <v>0.6058394160583942</v>
      </c>
    </row>
    <row r="90" spans="1:7" x14ac:dyDescent="0.3">
      <c r="A90" s="38">
        <v>84</v>
      </c>
      <c r="B90" s="32">
        <v>20</v>
      </c>
      <c r="D90" s="41">
        <v>47</v>
      </c>
      <c r="E90" s="20">
        <v>150</v>
      </c>
      <c r="F90" s="44">
        <v>84</v>
      </c>
      <c r="G90" s="45">
        <f t="shared" si="2"/>
        <v>0.61313868613138689</v>
      </c>
    </row>
    <row r="91" spans="1:7" x14ac:dyDescent="0.3">
      <c r="A91" s="38">
        <v>85</v>
      </c>
      <c r="B91" s="32">
        <v>17</v>
      </c>
      <c r="D91" s="41">
        <v>88</v>
      </c>
      <c r="E91" s="20">
        <v>150</v>
      </c>
      <c r="F91" s="44">
        <v>85</v>
      </c>
      <c r="G91" s="45">
        <f t="shared" si="2"/>
        <v>0.62043795620437958</v>
      </c>
    </row>
    <row r="92" spans="1:7" x14ac:dyDescent="0.3">
      <c r="A92" s="38">
        <v>86</v>
      </c>
      <c r="B92" s="32">
        <v>170</v>
      </c>
      <c r="D92" s="41">
        <v>130</v>
      </c>
      <c r="E92" s="20">
        <v>150</v>
      </c>
      <c r="F92" s="44">
        <v>86</v>
      </c>
      <c r="G92" s="45">
        <f t="shared" si="2"/>
        <v>0.62773722627737227</v>
      </c>
    </row>
    <row r="93" spans="1:7" x14ac:dyDescent="0.3">
      <c r="A93" s="38">
        <v>87</v>
      </c>
      <c r="B93" s="32">
        <v>250</v>
      </c>
      <c r="D93" s="41">
        <v>20</v>
      </c>
      <c r="E93" s="20">
        <v>170</v>
      </c>
      <c r="F93" s="44">
        <v>87</v>
      </c>
      <c r="G93" s="45">
        <f t="shared" si="2"/>
        <v>0.63503649635036497</v>
      </c>
    </row>
    <row r="94" spans="1:7" x14ac:dyDescent="0.3">
      <c r="A94" s="38">
        <v>88</v>
      </c>
      <c r="B94" s="32">
        <v>150</v>
      </c>
      <c r="D94" s="41">
        <v>55</v>
      </c>
      <c r="E94" s="20">
        <v>170</v>
      </c>
      <c r="F94" s="44">
        <v>88</v>
      </c>
      <c r="G94" s="45">
        <f t="shared" si="2"/>
        <v>0.64233576642335766</v>
      </c>
    </row>
    <row r="95" spans="1:7" x14ac:dyDescent="0.3">
      <c r="A95" s="38">
        <v>89</v>
      </c>
      <c r="B95" s="32">
        <v>80</v>
      </c>
      <c r="D95" s="41">
        <v>74</v>
      </c>
      <c r="E95" s="20">
        <v>170</v>
      </c>
      <c r="F95" s="44">
        <v>89</v>
      </c>
      <c r="G95" s="45">
        <f t="shared" si="2"/>
        <v>0.64963503649635035</v>
      </c>
    </row>
    <row r="96" spans="1:7" x14ac:dyDescent="0.3">
      <c r="A96" s="38">
        <v>90</v>
      </c>
      <c r="B96" s="32">
        <v>250</v>
      </c>
      <c r="D96" s="41">
        <v>86</v>
      </c>
      <c r="E96" s="20">
        <v>170</v>
      </c>
      <c r="F96" s="44">
        <v>90</v>
      </c>
      <c r="G96" s="45">
        <f t="shared" si="2"/>
        <v>0.65693430656934304</v>
      </c>
    </row>
    <row r="97" spans="1:8" x14ac:dyDescent="0.3">
      <c r="A97" s="38">
        <v>91</v>
      </c>
      <c r="B97" s="32">
        <v>25</v>
      </c>
      <c r="D97" s="41">
        <v>102</v>
      </c>
      <c r="E97" s="20">
        <v>170</v>
      </c>
      <c r="F97" s="44">
        <v>91</v>
      </c>
      <c r="G97" s="45">
        <f t="shared" si="2"/>
        <v>0.66423357664233573</v>
      </c>
    </row>
    <row r="98" spans="1:8" x14ac:dyDescent="0.3">
      <c r="A98" s="38">
        <v>92</v>
      </c>
      <c r="B98" s="32">
        <v>17</v>
      </c>
      <c r="D98" s="41">
        <v>120</v>
      </c>
      <c r="E98" s="20">
        <v>170</v>
      </c>
      <c r="F98" s="44">
        <v>92</v>
      </c>
      <c r="G98" s="45">
        <f t="shared" si="2"/>
        <v>0.67153284671532842</v>
      </c>
    </row>
    <row r="99" spans="1:8" x14ac:dyDescent="0.3">
      <c r="A99" s="38">
        <v>93</v>
      </c>
      <c r="B99" s="32">
        <v>331</v>
      </c>
      <c r="D99" s="41">
        <v>136</v>
      </c>
      <c r="E99" s="20">
        <v>170</v>
      </c>
      <c r="F99" s="44">
        <v>93</v>
      </c>
      <c r="G99" s="45">
        <f t="shared" si="2"/>
        <v>0.67883211678832112</v>
      </c>
    </row>
    <row r="100" spans="1:8" x14ac:dyDescent="0.3">
      <c r="A100" s="38">
        <v>94</v>
      </c>
      <c r="B100" s="32">
        <v>33</v>
      </c>
      <c r="D100" s="41">
        <v>19</v>
      </c>
      <c r="E100" s="20">
        <v>199</v>
      </c>
      <c r="F100" s="44">
        <v>94</v>
      </c>
      <c r="G100" s="45">
        <f t="shared" si="2"/>
        <v>0.68613138686131392</v>
      </c>
    </row>
    <row r="101" spans="1:8" x14ac:dyDescent="0.3">
      <c r="A101" s="38">
        <v>95</v>
      </c>
      <c r="B101" s="32">
        <v>300</v>
      </c>
      <c r="D101" s="41">
        <v>63</v>
      </c>
      <c r="E101" s="20">
        <v>199</v>
      </c>
      <c r="F101" s="44">
        <v>95</v>
      </c>
      <c r="G101" s="45">
        <f t="shared" si="2"/>
        <v>0.69343065693430661</v>
      </c>
    </row>
    <row r="102" spans="1:8" x14ac:dyDescent="0.3">
      <c r="A102" s="38">
        <v>96</v>
      </c>
      <c r="B102" s="32">
        <v>15</v>
      </c>
      <c r="D102" s="41">
        <v>70</v>
      </c>
      <c r="E102" s="20">
        <v>199</v>
      </c>
      <c r="F102" s="44">
        <v>96</v>
      </c>
      <c r="G102" s="45">
        <f t="shared" si="2"/>
        <v>0.7007299270072993</v>
      </c>
    </row>
    <row r="103" spans="1:8" x14ac:dyDescent="0.3">
      <c r="A103" s="38">
        <v>97</v>
      </c>
      <c r="B103" s="32">
        <v>99</v>
      </c>
      <c r="D103" s="41">
        <v>71</v>
      </c>
      <c r="E103" s="20">
        <v>199</v>
      </c>
      <c r="F103" s="44">
        <v>97</v>
      </c>
      <c r="G103" s="45">
        <f t="shared" si="2"/>
        <v>0.70802919708029199</v>
      </c>
    </row>
    <row r="104" spans="1:8" x14ac:dyDescent="0.3">
      <c r="A104" s="38">
        <v>98</v>
      </c>
      <c r="B104" s="32">
        <v>331</v>
      </c>
      <c r="D104" s="41">
        <v>81</v>
      </c>
      <c r="E104" s="20">
        <v>199</v>
      </c>
      <c r="F104" s="44">
        <v>98</v>
      </c>
      <c r="G104" s="45">
        <f t="shared" si="2"/>
        <v>0.71532846715328469</v>
      </c>
    </row>
    <row r="105" spans="1:8" x14ac:dyDescent="0.3">
      <c r="A105" s="38">
        <v>99</v>
      </c>
      <c r="B105" s="32">
        <v>50</v>
      </c>
      <c r="D105" s="41">
        <v>25</v>
      </c>
      <c r="E105" s="20">
        <v>250</v>
      </c>
      <c r="F105" s="44">
        <v>99</v>
      </c>
      <c r="G105" s="45">
        <f t="shared" si="2"/>
        <v>0.72262773722627738</v>
      </c>
    </row>
    <row r="106" spans="1:8" x14ac:dyDescent="0.3">
      <c r="A106" s="38">
        <v>100</v>
      </c>
      <c r="B106" s="32">
        <v>20</v>
      </c>
      <c r="D106" s="41">
        <v>33</v>
      </c>
      <c r="E106" s="20">
        <v>250</v>
      </c>
      <c r="F106" s="44">
        <v>100</v>
      </c>
      <c r="G106" s="45">
        <f t="shared" si="2"/>
        <v>0.72992700729927007</v>
      </c>
    </row>
    <row r="107" spans="1:8" x14ac:dyDescent="0.3">
      <c r="A107" s="38">
        <v>101</v>
      </c>
      <c r="B107" s="32">
        <v>300</v>
      </c>
      <c r="D107" s="41">
        <v>41</v>
      </c>
      <c r="E107" s="20">
        <v>250</v>
      </c>
      <c r="F107" s="44">
        <v>101</v>
      </c>
      <c r="G107" s="45">
        <f t="shared" si="2"/>
        <v>0.73722627737226276</v>
      </c>
    </row>
    <row r="108" spans="1:8" x14ac:dyDescent="0.3">
      <c r="A108" s="38">
        <v>102</v>
      </c>
      <c r="B108" s="32">
        <v>170</v>
      </c>
      <c r="D108" s="41">
        <v>45</v>
      </c>
      <c r="E108" s="20">
        <v>250</v>
      </c>
      <c r="F108" s="44">
        <v>102</v>
      </c>
      <c r="G108" s="45">
        <f t="shared" si="2"/>
        <v>0.74452554744525545</v>
      </c>
    </row>
    <row r="109" spans="1:8" x14ac:dyDescent="0.3">
      <c r="A109" s="38">
        <v>103</v>
      </c>
      <c r="B109" s="32">
        <v>40</v>
      </c>
      <c r="D109" s="41">
        <v>72</v>
      </c>
      <c r="E109" s="72">
        <v>250</v>
      </c>
      <c r="F109" s="44">
        <v>103</v>
      </c>
      <c r="G109" s="71">
        <f t="shared" si="2"/>
        <v>0.75182481751824815</v>
      </c>
      <c r="H109" s="54" t="s">
        <v>83</v>
      </c>
    </row>
    <row r="110" spans="1:8" x14ac:dyDescent="0.3">
      <c r="A110" s="38">
        <v>104</v>
      </c>
      <c r="B110" s="32">
        <v>33</v>
      </c>
      <c r="D110" s="41">
        <v>87</v>
      </c>
      <c r="E110" s="20">
        <v>250</v>
      </c>
      <c r="F110" s="44">
        <v>104</v>
      </c>
      <c r="G110" s="45">
        <f t="shared" si="2"/>
        <v>0.75912408759124084</v>
      </c>
    </row>
    <row r="111" spans="1:8" x14ac:dyDescent="0.3">
      <c r="A111" s="38">
        <v>105</v>
      </c>
      <c r="B111" s="32">
        <v>331</v>
      </c>
      <c r="D111" s="41">
        <v>90</v>
      </c>
      <c r="E111" s="20">
        <v>250</v>
      </c>
      <c r="F111" s="44">
        <v>105</v>
      </c>
      <c r="G111" s="45">
        <f t="shared" si="2"/>
        <v>0.76642335766423353</v>
      </c>
    </row>
    <row r="112" spans="1:8" x14ac:dyDescent="0.3">
      <c r="A112" s="38">
        <v>106</v>
      </c>
      <c r="B112" s="32">
        <v>33</v>
      </c>
      <c r="D112" s="41">
        <v>109</v>
      </c>
      <c r="E112" s="20">
        <v>250</v>
      </c>
      <c r="F112" s="44">
        <v>106</v>
      </c>
      <c r="G112" s="45">
        <f t="shared" si="2"/>
        <v>0.77372262773722633</v>
      </c>
    </row>
    <row r="113" spans="1:7" x14ac:dyDescent="0.3">
      <c r="A113" s="38">
        <v>107</v>
      </c>
      <c r="B113" s="32">
        <v>25</v>
      </c>
      <c r="D113" s="41">
        <v>126</v>
      </c>
      <c r="E113" s="20">
        <v>250</v>
      </c>
      <c r="F113" s="44">
        <v>107</v>
      </c>
      <c r="G113" s="45">
        <f t="shared" si="2"/>
        <v>0.78102189781021902</v>
      </c>
    </row>
    <row r="114" spans="1:7" x14ac:dyDescent="0.3">
      <c r="A114" s="38">
        <v>108</v>
      </c>
      <c r="B114" s="32">
        <v>331</v>
      </c>
      <c r="D114" s="41">
        <v>134</v>
      </c>
      <c r="E114" s="20">
        <v>250</v>
      </c>
      <c r="F114" s="44">
        <v>108</v>
      </c>
      <c r="G114" s="45">
        <f t="shared" si="2"/>
        <v>0.78832116788321172</v>
      </c>
    </row>
    <row r="115" spans="1:7" x14ac:dyDescent="0.3">
      <c r="A115" s="38">
        <v>109</v>
      </c>
      <c r="B115" s="32">
        <v>250</v>
      </c>
      <c r="D115" s="41">
        <v>57</v>
      </c>
      <c r="E115" s="20">
        <v>280</v>
      </c>
      <c r="F115" s="44">
        <v>109</v>
      </c>
      <c r="G115" s="45">
        <f t="shared" si="2"/>
        <v>0.79562043795620441</v>
      </c>
    </row>
    <row r="116" spans="1:7" x14ac:dyDescent="0.3">
      <c r="A116" s="38">
        <v>110</v>
      </c>
      <c r="B116" s="32">
        <v>99</v>
      </c>
      <c r="D116" s="41">
        <v>62</v>
      </c>
      <c r="E116" s="20">
        <v>280</v>
      </c>
      <c r="F116" s="44">
        <v>110</v>
      </c>
      <c r="G116" s="45">
        <f t="shared" si="2"/>
        <v>0.8029197080291971</v>
      </c>
    </row>
    <row r="117" spans="1:7" x14ac:dyDescent="0.3">
      <c r="A117" s="38">
        <v>111</v>
      </c>
      <c r="B117" s="32">
        <v>331</v>
      </c>
      <c r="D117" s="41">
        <v>12</v>
      </c>
      <c r="E117" s="20">
        <v>300</v>
      </c>
      <c r="F117" s="44">
        <v>111</v>
      </c>
      <c r="G117" s="45">
        <f t="shared" si="2"/>
        <v>0.81021897810218979</v>
      </c>
    </row>
    <row r="118" spans="1:7" x14ac:dyDescent="0.3">
      <c r="A118" s="38">
        <v>112</v>
      </c>
      <c r="B118" s="32">
        <v>99</v>
      </c>
      <c r="D118" s="41">
        <v>76</v>
      </c>
      <c r="E118" s="20">
        <v>300</v>
      </c>
      <c r="F118" s="44">
        <v>112</v>
      </c>
      <c r="G118" s="45">
        <f t="shared" si="2"/>
        <v>0.81751824817518248</v>
      </c>
    </row>
    <row r="119" spans="1:7" x14ac:dyDescent="0.3">
      <c r="A119" s="38">
        <v>113</v>
      </c>
      <c r="B119" s="32">
        <v>33</v>
      </c>
      <c r="D119" s="41">
        <v>95</v>
      </c>
      <c r="E119" s="20">
        <v>300</v>
      </c>
      <c r="F119" s="44">
        <v>113</v>
      </c>
      <c r="G119" s="45">
        <f t="shared" si="2"/>
        <v>0.82481751824817517</v>
      </c>
    </row>
    <row r="120" spans="1:7" x14ac:dyDescent="0.3">
      <c r="A120" s="38">
        <v>114</v>
      </c>
      <c r="B120" s="32">
        <v>33</v>
      </c>
      <c r="D120" s="41">
        <v>101</v>
      </c>
      <c r="E120" s="20">
        <v>300</v>
      </c>
      <c r="F120" s="44">
        <v>114</v>
      </c>
      <c r="G120" s="45">
        <f t="shared" si="2"/>
        <v>0.83211678832116787</v>
      </c>
    </row>
    <row r="121" spans="1:7" x14ac:dyDescent="0.3">
      <c r="A121" s="38">
        <v>115</v>
      </c>
      <c r="B121" s="32">
        <v>25</v>
      </c>
      <c r="D121" s="41">
        <v>131</v>
      </c>
      <c r="E121" s="20">
        <v>300</v>
      </c>
      <c r="F121" s="44">
        <v>115</v>
      </c>
      <c r="G121" s="45">
        <f t="shared" si="2"/>
        <v>0.83941605839416056</v>
      </c>
    </row>
    <row r="122" spans="1:7" x14ac:dyDescent="0.3">
      <c r="A122" s="38">
        <v>116</v>
      </c>
      <c r="B122" s="32">
        <v>20</v>
      </c>
      <c r="D122" s="41">
        <v>7</v>
      </c>
      <c r="E122" s="40">
        <v>331</v>
      </c>
      <c r="F122" s="44">
        <v>116</v>
      </c>
      <c r="G122" s="45">
        <f t="shared" si="2"/>
        <v>0.84671532846715325</v>
      </c>
    </row>
    <row r="123" spans="1:7" x14ac:dyDescent="0.3">
      <c r="A123" s="38">
        <v>117</v>
      </c>
      <c r="B123" s="32">
        <v>331</v>
      </c>
      <c r="D123" s="41">
        <v>13</v>
      </c>
      <c r="E123" s="20">
        <v>331</v>
      </c>
      <c r="F123" s="44">
        <v>117</v>
      </c>
      <c r="G123" s="45">
        <f t="shared" si="2"/>
        <v>0.85401459854014594</v>
      </c>
    </row>
    <row r="124" spans="1:7" x14ac:dyDescent="0.3">
      <c r="A124" s="38">
        <v>118</v>
      </c>
      <c r="B124" s="32">
        <v>33</v>
      </c>
      <c r="D124" s="41">
        <v>27</v>
      </c>
      <c r="E124" s="20">
        <v>331</v>
      </c>
      <c r="F124" s="44">
        <v>118</v>
      </c>
      <c r="G124" s="45">
        <f t="shared" si="2"/>
        <v>0.86131386861313863</v>
      </c>
    </row>
    <row r="125" spans="1:7" x14ac:dyDescent="0.3">
      <c r="A125" s="38">
        <v>119</v>
      </c>
      <c r="B125" s="32">
        <v>33</v>
      </c>
      <c r="D125" s="41">
        <v>37</v>
      </c>
      <c r="E125" s="20">
        <v>331</v>
      </c>
      <c r="F125" s="44">
        <v>119</v>
      </c>
      <c r="G125" s="45">
        <f t="shared" si="2"/>
        <v>0.86861313868613144</v>
      </c>
    </row>
    <row r="126" spans="1:7" x14ac:dyDescent="0.3">
      <c r="A126" s="38">
        <v>120</v>
      </c>
      <c r="B126" s="32">
        <v>170</v>
      </c>
      <c r="D126" s="41">
        <v>38</v>
      </c>
      <c r="E126" s="20">
        <v>331</v>
      </c>
      <c r="F126" s="44">
        <v>120</v>
      </c>
      <c r="G126" s="45">
        <f t="shared" si="2"/>
        <v>0.87591240875912413</v>
      </c>
    </row>
    <row r="127" spans="1:7" x14ac:dyDescent="0.3">
      <c r="A127" s="38">
        <v>121</v>
      </c>
      <c r="B127" s="32">
        <v>331</v>
      </c>
      <c r="D127" s="41">
        <v>53</v>
      </c>
      <c r="E127" s="20">
        <v>331</v>
      </c>
      <c r="F127" s="44">
        <v>121</v>
      </c>
      <c r="G127" s="45">
        <f t="shared" si="2"/>
        <v>0.88321167883211682</v>
      </c>
    </row>
    <row r="128" spans="1:7" x14ac:dyDescent="0.3">
      <c r="A128" s="38">
        <v>122</v>
      </c>
      <c r="B128" s="32">
        <v>331</v>
      </c>
      <c r="D128" s="41">
        <v>58</v>
      </c>
      <c r="E128" s="20">
        <v>331</v>
      </c>
      <c r="F128" s="44">
        <v>122</v>
      </c>
      <c r="G128" s="45">
        <f t="shared" si="2"/>
        <v>0.89051094890510951</v>
      </c>
    </row>
    <row r="129" spans="1:7" x14ac:dyDescent="0.3">
      <c r="A129" s="38">
        <v>123</v>
      </c>
      <c r="B129" s="32">
        <v>15</v>
      </c>
      <c r="D129" s="41">
        <v>59</v>
      </c>
      <c r="E129" s="20">
        <v>331</v>
      </c>
      <c r="F129" s="44">
        <v>123</v>
      </c>
      <c r="G129" s="45">
        <f t="shared" si="2"/>
        <v>0.8978102189781022</v>
      </c>
    </row>
    <row r="130" spans="1:7" x14ac:dyDescent="0.3">
      <c r="A130" s="38">
        <v>124</v>
      </c>
      <c r="B130" s="32">
        <v>25</v>
      </c>
      <c r="D130" s="41">
        <v>66</v>
      </c>
      <c r="E130" s="20">
        <v>331</v>
      </c>
      <c r="F130" s="44">
        <v>124</v>
      </c>
      <c r="G130" s="45">
        <f t="shared" si="2"/>
        <v>0.9051094890510949</v>
      </c>
    </row>
    <row r="131" spans="1:7" x14ac:dyDescent="0.3">
      <c r="A131" s="38">
        <v>125</v>
      </c>
      <c r="B131" s="32">
        <v>33</v>
      </c>
      <c r="D131" s="41">
        <v>67</v>
      </c>
      <c r="E131" s="20">
        <v>331</v>
      </c>
      <c r="F131" s="44">
        <v>125</v>
      </c>
      <c r="G131" s="45">
        <f t="shared" si="2"/>
        <v>0.91240875912408759</v>
      </c>
    </row>
    <row r="132" spans="1:7" x14ac:dyDescent="0.3">
      <c r="A132" s="38">
        <v>126</v>
      </c>
      <c r="B132" s="32">
        <v>250</v>
      </c>
      <c r="D132" s="41">
        <v>75</v>
      </c>
      <c r="E132" s="20">
        <v>331</v>
      </c>
      <c r="F132" s="44">
        <v>126</v>
      </c>
      <c r="G132" s="45">
        <f t="shared" si="2"/>
        <v>0.91970802919708028</v>
      </c>
    </row>
    <row r="133" spans="1:7" x14ac:dyDescent="0.3">
      <c r="A133" s="38">
        <v>127</v>
      </c>
      <c r="B133" s="32">
        <v>15</v>
      </c>
      <c r="D133" s="41">
        <v>77</v>
      </c>
      <c r="E133" s="20">
        <v>331</v>
      </c>
      <c r="F133" s="44">
        <v>127</v>
      </c>
      <c r="G133" s="45">
        <f t="shared" si="2"/>
        <v>0.92700729927007297</v>
      </c>
    </row>
    <row r="134" spans="1:7" x14ac:dyDescent="0.3">
      <c r="A134" s="38">
        <v>128</v>
      </c>
      <c r="B134" s="32">
        <v>33</v>
      </c>
      <c r="D134" s="41">
        <v>78</v>
      </c>
      <c r="E134" s="20">
        <v>331</v>
      </c>
      <c r="F134" s="44">
        <v>128</v>
      </c>
      <c r="G134" s="45">
        <f t="shared" si="2"/>
        <v>0.93430656934306566</v>
      </c>
    </row>
    <row r="135" spans="1:7" x14ac:dyDescent="0.3">
      <c r="A135" s="38">
        <v>129</v>
      </c>
      <c r="B135" s="32">
        <v>33</v>
      </c>
      <c r="D135" s="41">
        <v>93</v>
      </c>
      <c r="E135" s="20">
        <v>331</v>
      </c>
      <c r="F135" s="44">
        <v>129</v>
      </c>
      <c r="G135" s="45">
        <f t="shared" si="2"/>
        <v>0.94160583941605835</v>
      </c>
    </row>
    <row r="136" spans="1:7" x14ac:dyDescent="0.3">
      <c r="A136" s="38">
        <v>130</v>
      </c>
      <c r="B136" s="32">
        <v>150</v>
      </c>
      <c r="D136" s="41">
        <v>98</v>
      </c>
      <c r="E136" s="20">
        <v>331</v>
      </c>
      <c r="F136" s="44">
        <v>130</v>
      </c>
      <c r="G136" s="45">
        <f t="shared" ref="G136:G143" si="3">F136/$E$145</f>
        <v>0.94890510948905105</v>
      </c>
    </row>
    <row r="137" spans="1:7" x14ac:dyDescent="0.3">
      <c r="A137" s="38">
        <v>131</v>
      </c>
      <c r="B137" s="32">
        <v>300</v>
      </c>
      <c r="D137" s="41">
        <v>105</v>
      </c>
      <c r="E137" s="20">
        <v>331</v>
      </c>
      <c r="F137" s="44">
        <v>131</v>
      </c>
      <c r="G137" s="45">
        <f t="shared" si="3"/>
        <v>0.95620437956204385</v>
      </c>
    </row>
    <row r="138" spans="1:7" x14ac:dyDescent="0.3">
      <c r="A138" s="38">
        <v>132</v>
      </c>
      <c r="B138" s="32">
        <v>33</v>
      </c>
      <c r="D138" s="41">
        <v>108</v>
      </c>
      <c r="E138" s="20">
        <v>331</v>
      </c>
      <c r="F138" s="44">
        <v>132</v>
      </c>
      <c r="G138" s="45">
        <f t="shared" si="3"/>
        <v>0.96350364963503654</v>
      </c>
    </row>
    <row r="139" spans="1:7" x14ac:dyDescent="0.3">
      <c r="A139" s="38">
        <v>133</v>
      </c>
      <c r="B139" s="32">
        <v>331</v>
      </c>
      <c r="D139" s="41">
        <v>111</v>
      </c>
      <c r="E139" s="20">
        <v>331</v>
      </c>
      <c r="F139" s="44">
        <v>133</v>
      </c>
      <c r="G139" s="45">
        <f t="shared" si="3"/>
        <v>0.97080291970802923</v>
      </c>
    </row>
    <row r="140" spans="1:7" x14ac:dyDescent="0.3">
      <c r="A140" s="38">
        <v>134</v>
      </c>
      <c r="B140" s="32">
        <v>250</v>
      </c>
      <c r="D140" s="41">
        <v>117</v>
      </c>
      <c r="E140" s="20">
        <v>331</v>
      </c>
      <c r="F140" s="44">
        <v>134</v>
      </c>
      <c r="G140" s="45">
        <f t="shared" si="3"/>
        <v>0.97810218978102192</v>
      </c>
    </row>
    <row r="141" spans="1:7" x14ac:dyDescent="0.3">
      <c r="A141" s="38">
        <v>135</v>
      </c>
      <c r="B141" s="32">
        <v>99</v>
      </c>
      <c r="D141" s="41">
        <v>121</v>
      </c>
      <c r="E141" s="20">
        <v>331</v>
      </c>
      <c r="F141" s="44">
        <v>135</v>
      </c>
      <c r="G141" s="45">
        <f t="shared" si="3"/>
        <v>0.98540145985401462</v>
      </c>
    </row>
    <row r="142" spans="1:7" x14ac:dyDescent="0.3">
      <c r="A142" s="38">
        <v>136</v>
      </c>
      <c r="B142" s="32">
        <v>170</v>
      </c>
      <c r="D142" s="41">
        <v>122</v>
      </c>
      <c r="E142" s="20">
        <v>331</v>
      </c>
      <c r="F142" s="44">
        <v>136</v>
      </c>
      <c r="G142" s="45">
        <f t="shared" si="3"/>
        <v>0.99270072992700731</v>
      </c>
    </row>
    <row r="143" spans="1:7" x14ac:dyDescent="0.3">
      <c r="A143" s="38">
        <v>137</v>
      </c>
      <c r="B143" s="32">
        <v>33</v>
      </c>
      <c r="D143" s="41">
        <v>133</v>
      </c>
      <c r="E143" s="20">
        <v>331</v>
      </c>
      <c r="F143" s="44">
        <v>137</v>
      </c>
      <c r="G143" s="45">
        <f t="shared" si="3"/>
        <v>1</v>
      </c>
    </row>
    <row r="144" spans="1:7" ht="15" thickBot="1" x14ac:dyDescent="0.35"/>
    <row r="145" spans="4:5" ht="15" thickBot="1" x14ac:dyDescent="0.35">
      <c r="D145" s="42" t="s">
        <v>62</v>
      </c>
      <c r="E145" s="43">
        <f>COUNTA(E7:E143)</f>
        <v>137</v>
      </c>
    </row>
  </sheetData>
  <sortState xmlns:xlrd2="http://schemas.microsoft.com/office/spreadsheetml/2017/richdata2" ref="D7:E143">
    <sortCondition ref="E7:E143"/>
  </sortState>
  <mergeCells count="4">
    <mergeCell ref="A1:I1"/>
    <mergeCell ref="A3:I3"/>
    <mergeCell ref="A5:B5"/>
    <mergeCell ref="D5:G5"/>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FF64E-05A9-4965-9616-C5E8E7A3FDA3}">
  <sheetPr codeName="Hárok12">
    <tabColor rgb="FF92D050"/>
  </sheetPr>
  <dimension ref="A1:Q32"/>
  <sheetViews>
    <sheetView tabSelected="1" topLeftCell="A21" workbookViewId="0">
      <selection activeCell="Q31" sqref="Q31"/>
    </sheetView>
  </sheetViews>
  <sheetFormatPr defaultRowHeight="14.4" x14ac:dyDescent="0.3"/>
  <cols>
    <col min="1" max="1" width="23.21875" customWidth="1"/>
    <col min="2" max="2" width="13.44140625" bestFit="1" customWidth="1"/>
    <col min="3" max="3" width="14.77734375" bestFit="1" customWidth="1"/>
    <col min="4" max="5" width="14.77734375" customWidth="1"/>
    <col min="6" max="6" width="5.21875" customWidth="1"/>
    <col min="7" max="7" width="23.21875" customWidth="1"/>
    <col min="8" max="8" width="13.44140625" bestFit="1" customWidth="1"/>
    <col min="9" max="11" width="14.77734375" customWidth="1"/>
    <col min="13" max="13" width="23.21875" customWidth="1"/>
    <col min="14" max="14" width="13.44140625" bestFit="1" customWidth="1"/>
    <col min="15" max="17" width="14.77734375" customWidth="1"/>
  </cols>
  <sheetData>
    <row r="1" spans="1:14" ht="29.25" customHeight="1" x14ac:dyDescent="0.3">
      <c r="A1" s="89" t="s">
        <v>112</v>
      </c>
      <c r="B1" s="89"/>
      <c r="C1" s="89"/>
      <c r="D1" s="89"/>
      <c r="E1" s="89"/>
      <c r="F1" s="89"/>
      <c r="G1" s="89"/>
      <c r="H1" s="89"/>
      <c r="I1" s="89"/>
      <c r="J1" s="88"/>
      <c r="K1" s="88"/>
    </row>
    <row r="3" spans="1:14" ht="58.5" customHeight="1" x14ac:dyDescent="0.3">
      <c r="A3" s="90" t="s">
        <v>113</v>
      </c>
      <c r="B3" s="90"/>
      <c r="C3" s="90"/>
      <c r="D3" s="90"/>
      <c r="E3" s="90"/>
      <c r="F3" s="90"/>
      <c r="G3" s="90"/>
      <c r="H3" s="90"/>
      <c r="I3" s="90"/>
      <c r="J3" s="87"/>
      <c r="K3" s="87"/>
    </row>
    <row r="5" spans="1:14" ht="29.25" customHeight="1" x14ac:dyDescent="0.3">
      <c r="A5" s="94" t="s">
        <v>103</v>
      </c>
      <c r="B5" s="94"/>
      <c r="G5" s="94" t="s">
        <v>104</v>
      </c>
      <c r="H5" s="94"/>
      <c r="M5" s="94" t="s">
        <v>111</v>
      </c>
      <c r="N5" s="94"/>
    </row>
    <row r="6" spans="1:14" x14ac:dyDescent="0.3">
      <c r="A6" s="19"/>
      <c r="B6" s="20">
        <v>850</v>
      </c>
      <c r="G6" s="19"/>
      <c r="H6" s="20">
        <v>850</v>
      </c>
      <c r="M6" s="19"/>
      <c r="N6" s="20">
        <v>850</v>
      </c>
    </row>
    <row r="7" spans="1:14" x14ac:dyDescent="0.3">
      <c r="A7" s="19"/>
      <c r="B7" s="20">
        <v>850</v>
      </c>
      <c r="G7" s="19"/>
      <c r="H7" s="20">
        <v>850</v>
      </c>
      <c r="M7" s="19"/>
      <c r="N7" s="20">
        <v>850</v>
      </c>
    </row>
    <row r="8" spans="1:14" x14ac:dyDescent="0.3">
      <c r="A8" s="19"/>
      <c r="B8" s="20">
        <v>1000</v>
      </c>
      <c r="G8" s="19"/>
      <c r="H8" s="20">
        <v>1000</v>
      </c>
      <c r="M8" s="19"/>
      <c r="N8" s="20">
        <v>1000</v>
      </c>
    </row>
    <row r="9" spans="1:14" x14ac:dyDescent="0.3">
      <c r="A9" s="19"/>
      <c r="B9" s="20">
        <v>1000</v>
      </c>
      <c r="G9" s="19"/>
      <c r="H9" s="20">
        <v>1000</v>
      </c>
      <c r="M9" s="19"/>
      <c r="N9" s="20">
        <v>1000</v>
      </c>
    </row>
    <row r="10" spans="1:14" x14ac:dyDescent="0.3">
      <c r="A10" s="19"/>
      <c r="B10" s="20">
        <v>1000</v>
      </c>
      <c r="G10" s="19"/>
      <c r="H10" s="20">
        <v>1000</v>
      </c>
      <c r="M10" s="19"/>
      <c r="N10" s="20">
        <v>1000</v>
      </c>
    </row>
    <row r="11" spans="1:14" x14ac:dyDescent="0.3">
      <c r="A11" s="19"/>
      <c r="B11" s="20">
        <v>1300</v>
      </c>
      <c r="G11" s="19"/>
      <c r="H11" s="20">
        <v>1300</v>
      </c>
      <c r="M11" s="19"/>
      <c r="N11" s="20">
        <v>1300</v>
      </c>
    </row>
    <row r="12" spans="1:14" x14ac:dyDescent="0.3">
      <c r="A12" s="4"/>
      <c r="B12" s="18"/>
      <c r="C12" s="4"/>
      <c r="D12" s="4"/>
      <c r="E12" s="4"/>
      <c r="F12" s="4"/>
      <c r="G12" s="19"/>
      <c r="H12" s="20">
        <v>3500</v>
      </c>
      <c r="I12" s="4"/>
      <c r="J12" s="4"/>
      <c r="K12" s="4"/>
      <c r="L12" s="4"/>
      <c r="M12" s="19"/>
      <c r="N12" s="20">
        <v>1100</v>
      </c>
    </row>
    <row r="13" spans="1:14" x14ac:dyDescent="0.3">
      <c r="A13" s="3"/>
    </row>
    <row r="15" spans="1:14" ht="30" customHeight="1" x14ac:dyDescent="0.3">
      <c r="A15" s="94" t="s">
        <v>105</v>
      </c>
      <c r="B15" s="94"/>
      <c r="G15" s="94" t="s">
        <v>106</v>
      </c>
      <c r="H15" s="94"/>
      <c r="M15" s="94" t="s">
        <v>107</v>
      </c>
      <c r="N15" s="94"/>
    </row>
    <row r="16" spans="1:14" x14ac:dyDescent="0.3">
      <c r="A16" s="74" t="s">
        <v>9</v>
      </c>
      <c r="B16" s="75">
        <f>AVERAGE(B6:B11)</f>
        <v>1000</v>
      </c>
      <c r="G16" s="74" t="s">
        <v>9</v>
      </c>
      <c r="H16" s="75">
        <f>AVERAGE(H6:H12)</f>
        <v>1357.1428571428571</v>
      </c>
      <c r="M16" s="74" t="s">
        <v>9</v>
      </c>
      <c r="N16" s="75">
        <f>AVERAGE(N6:N12)</f>
        <v>1014.2857142857143</v>
      </c>
    </row>
    <row r="17" spans="1:17" x14ac:dyDescent="0.3">
      <c r="A17" s="76" t="s">
        <v>17</v>
      </c>
      <c r="B17" s="85">
        <f>VAR(B6:B11)</f>
        <v>27000</v>
      </c>
      <c r="C17" s="2"/>
      <c r="D17" s="2"/>
      <c r="E17" s="2"/>
      <c r="F17" s="2"/>
      <c r="G17" s="76" t="s">
        <v>17</v>
      </c>
      <c r="H17" s="85">
        <f>VAR(H6:H12)</f>
        <v>915357.14285714272</v>
      </c>
      <c r="M17" s="76" t="s">
        <v>17</v>
      </c>
      <c r="N17" s="85">
        <f>VAR(N6:N12)</f>
        <v>23928.571428571362</v>
      </c>
    </row>
    <row r="18" spans="1:17" x14ac:dyDescent="0.3">
      <c r="A18" s="76" t="s">
        <v>8</v>
      </c>
      <c r="B18" s="77">
        <f>STDEV(B6:B11)</f>
        <v>164.31676725154983</v>
      </c>
      <c r="C18" s="2"/>
      <c r="D18" s="2"/>
      <c r="E18" s="2"/>
      <c r="F18" s="2"/>
      <c r="G18" s="76" t="s">
        <v>8</v>
      </c>
      <c r="H18" s="77">
        <f>STDEV(H6:H12)</f>
        <v>956.74298683457448</v>
      </c>
      <c r="M18" s="76" t="s">
        <v>8</v>
      </c>
      <c r="N18" s="77">
        <f>STDEV(N6:N12)</f>
        <v>154.68862734076919</v>
      </c>
    </row>
    <row r="21" spans="1:17" ht="30" customHeight="1" x14ac:dyDescent="0.3">
      <c r="A21" s="96" t="s">
        <v>108</v>
      </c>
      <c r="B21" s="96"/>
      <c r="C21" s="96"/>
      <c r="D21" s="96"/>
      <c r="E21" s="96"/>
      <c r="G21" s="96" t="s">
        <v>109</v>
      </c>
      <c r="H21" s="96"/>
      <c r="I21" s="96"/>
      <c r="J21" s="96"/>
      <c r="K21" s="96"/>
      <c r="M21" s="96" t="s">
        <v>110</v>
      </c>
      <c r="N21" s="96"/>
      <c r="O21" s="96"/>
      <c r="P21" s="96"/>
      <c r="Q21" s="96"/>
    </row>
    <row r="22" spans="1:17" ht="54" customHeight="1" x14ac:dyDescent="0.3">
      <c r="A22" s="86" t="s">
        <v>94</v>
      </c>
      <c r="B22" s="86" t="s">
        <v>95</v>
      </c>
      <c r="C22" s="86" t="s">
        <v>9</v>
      </c>
      <c r="D22" s="86" t="s">
        <v>97</v>
      </c>
      <c r="E22" s="86" t="s">
        <v>96</v>
      </c>
      <c r="G22" s="86" t="s">
        <v>94</v>
      </c>
      <c r="H22" s="86" t="s">
        <v>95</v>
      </c>
      <c r="I22" s="86" t="s">
        <v>9</v>
      </c>
      <c r="J22" s="86" t="s">
        <v>97</v>
      </c>
      <c r="K22" s="86" t="s">
        <v>96</v>
      </c>
      <c r="M22" s="86" t="s">
        <v>94</v>
      </c>
      <c r="N22" s="86" t="s">
        <v>95</v>
      </c>
      <c r="O22" s="86" t="s">
        <v>9</v>
      </c>
      <c r="P22" s="86" t="s">
        <v>97</v>
      </c>
      <c r="Q22" s="86" t="s">
        <v>96</v>
      </c>
    </row>
    <row r="23" spans="1:17" ht="15.6" x14ac:dyDescent="0.35">
      <c r="A23" s="15" t="s">
        <v>88</v>
      </c>
      <c r="B23" s="78">
        <f>B6</f>
        <v>850</v>
      </c>
      <c r="C23" s="79">
        <f>SUM(B$23:B$28)/B$29</f>
        <v>1000</v>
      </c>
      <c r="D23" s="79">
        <f>B23-C23</f>
        <v>-150</v>
      </c>
      <c r="E23" s="79">
        <f>D23^2</f>
        <v>22500</v>
      </c>
      <c r="G23" s="15" t="s">
        <v>88</v>
      </c>
      <c r="H23" s="78">
        <f>H6</f>
        <v>850</v>
      </c>
      <c r="I23" s="79">
        <f>SUM(H$23:H$29)/H$30</f>
        <v>1357.1428571428571</v>
      </c>
      <c r="J23" s="79">
        <f>H23-I23</f>
        <v>-507.14285714285711</v>
      </c>
      <c r="K23" s="79">
        <f>J23^2</f>
        <v>257193.87755102038</v>
      </c>
      <c r="M23" s="15" t="s">
        <v>88</v>
      </c>
      <c r="N23" s="78">
        <f>N6</f>
        <v>850</v>
      </c>
      <c r="O23" s="79">
        <f>SUM(N$23:N$29)/N$30</f>
        <v>1014.2857142857143</v>
      </c>
      <c r="P23" s="79">
        <f>N23-O23</f>
        <v>-164.28571428571433</v>
      </c>
      <c r="Q23" s="79">
        <f>P23^2</f>
        <v>26989.795918367363</v>
      </c>
    </row>
    <row r="24" spans="1:17" ht="15.6" x14ac:dyDescent="0.35">
      <c r="A24" s="15" t="s">
        <v>89</v>
      </c>
      <c r="B24" s="78">
        <f t="shared" ref="B24:B28" si="0">B7</f>
        <v>850</v>
      </c>
      <c r="C24" s="79">
        <f t="shared" ref="C24:C28" si="1">SUM(B$23:B$28)/B$29</f>
        <v>1000</v>
      </c>
      <c r="D24" s="79">
        <f t="shared" ref="D24:D28" si="2">B24-C24</f>
        <v>-150</v>
      </c>
      <c r="E24" s="79">
        <f t="shared" ref="E24:E28" si="3">D24^2</f>
        <v>22500</v>
      </c>
      <c r="G24" s="15" t="s">
        <v>89</v>
      </c>
      <c r="H24" s="78">
        <f t="shared" ref="H24:H29" si="4">H7</f>
        <v>850</v>
      </c>
      <c r="I24" s="79">
        <f t="shared" ref="I24:I29" si="5">SUM(H$23:H$29)/H$30</f>
        <v>1357.1428571428571</v>
      </c>
      <c r="J24" s="79">
        <f t="shared" ref="J24:J28" si="6">H24-I24</f>
        <v>-507.14285714285711</v>
      </c>
      <c r="K24" s="79">
        <f t="shared" ref="K24:K28" si="7">J24^2</f>
        <v>257193.87755102038</v>
      </c>
      <c r="M24" s="15" t="s">
        <v>89</v>
      </c>
      <c r="N24" s="78">
        <f t="shared" ref="N24:N29" si="8">N7</f>
        <v>850</v>
      </c>
      <c r="O24" s="79">
        <f t="shared" ref="O24:O29" si="9">SUM(N$23:N$29)/N$30</f>
        <v>1014.2857142857143</v>
      </c>
      <c r="P24" s="79">
        <f t="shared" ref="P24:P29" si="10">N24-O24</f>
        <v>-164.28571428571433</v>
      </c>
      <c r="Q24" s="79">
        <f t="shared" ref="Q24:Q28" si="11">P24^2</f>
        <v>26989.795918367363</v>
      </c>
    </row>
    <row r="25" spans="1:17" ht="15.6" x14ac:dyDescent="0.35">
      <c r="A25" s="15" t="s">
        <v>90</v>
      </c>
      <c r="B25" s="78">
        <f t="shared" si="0"/>
        <v>1000</v>
      </c>
      <c r="C25" s="79">
        <f>SUM(B$23:B$28)/B$29</f>
        <v>1000</v>
      </c>
      <c r="D25" s="79">
        <f t="shared" si="2"/>
        <v>0</v>
      </c>
      <c r="E25" s="79">
        <f t="shared" si="3"/>
        <v>0</v>
      </c>
      <c r="G25" s="15" t="s">
        <v>90</v>
      </c>
      <c r="H25" s="78">
        <f t="shared" si="4"/>
        <v>1000</v>
      </c>
      <c r="I25" s="79">
        <f t="shared" si="5"/>
        <v>1357.1428571428571</v>
      </c>
      <c r="J25" s="79">
        <f t="shared" si="6"/>
        <v>-357.14285714285711</v>
      </c>
      <c r="K25" s="79">
        <f t="shared" si="7"/>
        <v>127551.02040816324</v>
      </c>
      <c r="M25" s="15" t="s">
        <v>90</v>
      </c>
      <c r="N25" s="78">
        <f t="shared" si="8"/>
        <v>1000</v>
      </c>
      <c r="O25" s="79">
        <f t="shared" si="9"/>
        <v>1014.2857142857143</v>
      </c>
      <c r="P25" s="79">
        <f t="shared" si="10"/>
        <v>-14.285714285714334</v>
      </c>
      <c r="Q25" s="79">
        <f t="shared" si="11"/>
        <v>204.08163265306263</v>
      </c>
    </row>
    <row r="26" spans="1:17" ht="15.6" x14ac:dyDescent="0.35">
      <c r="A26" s="15" t="s">
        <v>91</v>
      </c>
      <c r="B26" s="78">
        <f t="shared" si="0"/>
        <v>1000</v>
      </c>
      <c r="C26" s="79">
        <f t="shared" si="1"/>
        <v>1000</v>
      </c>
      <c r="D26" s="79">
        <f t="shared" si="2"/>
        <v>0</v>
      </c>
      <c r="E26" s="79">
        <f t="shared" si="3"/>
        <v>0</v>
      </c>
      <c r="G26" s="15" t="s">
        <v>91</v>
      </c>
      <c r="H26" s="78">
        <f t="shared" si="4"/>
        <v>1000</v>
      </c>
      <c r="I26" s="79">
        <f>SUM(H$23:H$29)/H$30</f>
        <v>1357.1428571428571</v>
      </c>
      <c r="J26" s="79">
        <f t="shared" si="6"/>
        <v>-357.14285714285711</v>
      </c>
      <c r="K26" s="79">
        <f t="shared" si="7"/>
        <v>127551.02040816324</v>
      </c>
      <c r="M26" s="15" t="s">
        <v>91</v>
      </c>
      <c r="N26" s="78">
        <f t="shared" si="8"/>
        <v>1000</v>
      </c>
      <c r="O26" s="79">
        <f t="shared" si="9"/>
        <v>1014.2857142857143</v>
      </c>
      <c r="P26" s="79">
        <f t="shared" si="10"/>
        <v>-14.285714285714334</v>
      </c>
      <c r="Q26" s="79">
        <f t="shared" si="11"/>
        <v>204.08163265306263</v>
      </c>
    </row>
    <row r="27" spans="1:17" ht="15.6" x14ac:dyDescent="0.35">
      <c r="A27" s="15" t="s">
        <v>92</v>
      </c>
      <c r="B27" s="78">
        <f t="shared" si="0"/>
        <v>1000</v>
      </c>
      <c r="C27" s="79">
        <f t="shared" si="1"/>
        <v>1000</v>
      </c>
      <c r="D27" s="79">
        <f t="shared" si="2"/>
        <v>0</v>
      </c>
      <c r="E27" s="79">
        <f t="shared" si="3"/>
        <v>0</v>
      </c>
      <c r="G27" s="15" t="s">
        <v>92</v>
      </c>
      <c r="H27" s="78">
        <f t="shared" si="4"/>
        <v>1000</v>
      </c>
      <c r="I27" s="79">
        <f t="shared" si="5"/>
        <v>1357.1428571428571</v>
      </c>
      <c r="J27" s="79">
        <f t="shared" si="6"/>
        <v>-357.14285714285711</v>
      </c>
      <c r="K27" s="79">
        <f t="shared" si="7"/>
        <v>127551.02040816324</v>
      </c>
      <c r="M27" s="15" t="s">
        <v>92</v>
      </c>
      <c r="N27" s="78">
        <f t="shared" si="8"/>
        <v>1000</v>
      </c>
      <c r="O27" s="79">
        <f t="shared" si="9"/>
        <v>1014.2857142857143</v>
      </c>
      <c r="P27" s="79">
        <f t="shared" si="10"/>
        <v>-14.285714285714334</v>
      </c>
      <c r="Q27" s="79">
        <f t="shared" si="11"/>
        <v>204.08163265306263</v>
      </c>
    </row>
    <row r="28" spans="1:17" ht="16.2" thickBot="1" x14ac:dyDescent="0.4">
      <c r="A28" s="80" t="s">
        <v>93</v>
      </c>
      <c r="B28" s="81">
        <f t="shared" si="0"/>
        <v>1300</v>
      </c>
      <c r="C28" s="82">
        <f t="shared" si="1"/>
        <v>1000</v>
      </c>
      <c r="D28" s="82">
        <f t="shared" si="2"/>
        <v>300</v>
      </c>
      <c r="E28" s="82">
        <f t="shared" si="3"/>
        <v>90000</v>
      </c>
      <c r="G28" s="15" t="s">
        <v>93</v>
      </c>
      <c r="H28" s="78">
        <f t="shared" si="4"/>
        <v>1300</v>
      </c>
      <c r="I28" s="79">
        <f t="shared" si="5"/>
        <v>1357.1428571428571</v>
      </c>
      <c r="J28" s="79">
        <f t="shared" si="6"/>
        <v>-57.14285714285711</v>
      </c>
      <c r="K28" s="79">
        <f t="shared" si="7"/>
        <v>3265.3061224489757</v>
      </c>
      <c r="M28" s="15" t="s">
        <v>93</v>
      </c>
      <c r="N28" s="78">
        <f t="shared" si="8"/>
        <v>1300</v>
      </c>
      <c r="O28" s="79">
        <f t="shared" si="9"/>
        <v>1014.2857142857143</v>
      </c>
      <c r="P28" s="79">
        <f t="shared" si="10"/>
        <v>285.71428571428567</v>
      </c>
      <c r="Q28" s="79">
        <f t="shared" si="11"/>
        <v>81632.653061224468</v>
      </c>
    </row>
    <row r="29" spans="1:17" ht="16.2" thickBot="1" x14ac:dyDescent="0.4">
      <c r="A29" s="15" t="s">
        <v>101</v>
      </c>
      <c r="B29" s="83">
        <f>COUNTA(B23:B28)</f>
        <v>6</v>
      </c>
      <c r="C29" s="97" t="s">
        <v>98</v>
      </c>
      <c r="D29" s="97"/>
      <c r="E29" s="79">
        <f>SUM(E23:E28)</f>
        <v>135000</v>
      </c>
      <c r="G29" s="80" t="s">
        <v>102</v>
      </c>
      <c r="H29" s="81">
        <f t="shared" si="4"/>
        <v>3500</v>
      </c>
      <c r="I29" s="82">
        <f t="shared" si="5"/>
        <v>1357.1428571428571</v>
      </c>
      <c r="J29" s="82">
        <f t="shared" ref="J29" si="12">H29-I29</f>
        <v>2142.8571428571431</v>
      </c>
      <c r="K29" s="82">
        <f>J29^2</f>
        <v>4591836.7346938783</v>
      </c>
      <c r="M29" s="80" t="s">
        <v>102</v>
      </c>
      <c r="N29" s="81">
        <f t="shared" si="8"/>
        <v>1100</v>
      </c>
      <c r="O29" s="82">
        <f t="shared" si="9"/>
        <v>1014.2857142857143</v>
      </c>
      <c r="P29" s="82">
        <f t="shared" si="10"/>
        <v>85.714285714285666</v>
      </c>
      <c r="Q29" s="82">
        <f>P29^2</f>
        <v>7346.9387755101961</v>
      </c>
    </row>
    <row r="30" spans="1:17" x14ac:dyDescent="0.3">
      <c r="C30" s="95" t="s">
        <v>99</v>
      </c>
      <c r="D30" s="95"/>
      <c r="E30" s="84">
        <f>1/(B29-1)*E29</f>
        <v>27000</v>
      </c>
      <c r="G30" s="15" t="s">
        <v>101</v>
      </c>
      <c r="H30" s="83">
        <f>COUNTA(H23:H29)</f>
        <v>7</v>
      </c>
      <c r="I30" s="97" t="s">
        <v>98</v>
      </c>
      <c r="J30" s="97"/>
      <c r="K30" s="79">
        <f>SUM(K23:K29)</f>
        <v>5492142.8571428582</v>
      </c>
      <c r="M30" s="15" t="s">
        <v>101</v>
      </c>
      <c r="N30" s="83">
        <f>COUNTA(N23:N29)</f>
        <v>7</v>
      </c>
      <c r="O30" s="97" t="s">
        <v>98</v>
      </c>
      <c r="P30" s="97"/>
      <c r="Q30" s="79">
        <f>SUM(Q23:Q29)</f>
        <v>143571.42857142858</v>
      </c>
    </row>
    <row r="31" spans="1:17" x14ac:dyDescent="0.3">
      <c r="C31" s="95" t="s">
        <v>100</v>
      </c>
      <c r="D31" s="95"/>
      <c r="E31" s="73">
        <f>SQRT(E30)</f>
        <v>164.31676725154983</v>
      </c>
      <c r="I31" s="95" t="s">
        <v>99</v>
      </c>
      <c r="J31" s="95"/>
      <c r="K31" s="84">
        <f>1/(H30-1)*K30</f>
        <v>915357.14285714296</v>
      </c>
      <c r="O31" s="95" t="s">
        <v>99</v>
      </c>
      <c r="P31" s="95"/>
      <c r="Q31" s="84">
        <f>1/(N30-1)*Q30</f>
        <v>23928.571428571428</v>
      </c>
    </row>
    <row r="32" spans="1:17" x14ac:dyDescent="0.3">
      <c r="I32" s="95" t="s">
        <v>100</v>
      </c>
      <c r="J32" s="95"/>
      <c r="K32" s="73">
        <f>SQRT(K31)</f>
        <v>956.74298683457459</v>
      </c>
      <c r="O32" s="95" t="s">
        <v>100</v>
      </c>
      <c r="P32" s="95"/>
      <c r="Q32" s="73">
        <f>SQRT(Q31)</f>
        <v>154.68862734076939</v>
      </c>
    </row>
  </sheetData>
  <mergeCells count="20">
    <mergeCell ref="I32:J32"/>
    <mergeCell ref="M5:N5"/>
    <mergeCell ref="M15:N15"/>
    <mergeCell ref="M21:Q21"/>
    <mergeCell ref="O30:P30"/>
    <mergeCell ref="O31:P31"/>
    <mergeCell ref="O32:P32"/>
    <mergeCell ref="C30:D30"/>
    <mergeCell ref="C31:D31"/>
    <mergeCell ref="A21:E21"/>
    <mergeCell ref="G21:K21"/>
    <mergeCell ref="I30:J30"/>
    <mergeCell ref="I31:J31"/>
    <mergeCell ref="C29:D29"/>
    <mergeCell ref="A1:I1"/>
    <mergeCell ref="A5:B5"/>
    <mergeCell ref="G5:H5"/>
    <mergeCell ref="A15:B15"/>
    <mergeCell ref="G15:H15"/>
    <mergeCell ref="A3:I3"/>
  </mergeCells>
  <phoneticPr fontId="10"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7</vt:i4>
      </vt:variant>
    </vt:vector>
  </HeadingPairs>
  <TitlesOfParts>
    <vt:vector size="7" baseType="lpstr">
      <vt:lpstr>priklad-1-R</vt:lpstr>
      <vt:lpstr>priklad-3-R</vt:lpstr>
      <vt:lpstr>priklad-4-R</vt:lpstr>
      <vt:lpstr>priklad-5-R</vt:lpstr>
      <vt:lpstr>priklad-6-R</vt:lpstr>
      <vt:lpstr>priklad-7-R</vt:lpstr>
      <vt:lpstr>priklad-8-R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2022-08-04T07:37:17Z</dcterms:created>
  <dcterms:modified xsi:type="dcterms:W3CDTF">2022-12-11T14:14:50Z</dcterms:modified>
</cp:coreProperties>
</file>